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3395" windowHeight="7440" activeTab="0"/>
  </bookViews>
  <sheets>
    <sheet name="ПРиложение 2" sheetId="1" r:id="rId1"/>
  </sheets>
  <definedNames>
    <definedName name="_xlnm.Print_Titles" localSheetId="0">'ПРиложение 2'!$11:$12</definedName>
    <definedName name="_xlnm.Print_Area" localSheetId="0">'ПРиложение 2'!$A$1:$P$525</definedName>
  </definedNames>
  <calcPr fullCalcOnLoad="1"/>
</workbook>
</file>

<file path=xl/sharedStrings.xml><?xml version="1.0" encoding="utf-8"?>
<sst xmlns="http://schemas.openxmlformats.org/spreadsheetml/2006/main" count="1645" uniqueCount="253">
  <si>
    <t>внебюджетные источники</t>
  </si>
  <si>
    <t>средства местного бюджета</t>
  </si>
  <si>
    <t xml:space="preserve">к муниципальной программе </t>
  </si>
  <si>
    <t>№</t>
  </si>
  <si>
    <t>Ответственный исполнитель, соисполнители</t>
  </si>
  <si>
    <t>поступления из федерального бюджета</t>
  </si>
  <si>
    <t>поступления из областного бюджета</t>
  </si>
  <si>
    <t xml:space="preserve">Итого </t>
  </si>
  <si>
    <t>ГОО</t>
  </si>
  <si>
    <t xml:space="preserve"> в том числе по ГРБС </t>
  </si>
  <si>
    <t xml:space="preserve">Администрация г.Сельцо </t>
  </si>
  <si>
    <t>1.1</t>
  </si>
  <si>
    <t>1.2</t>
  </si>
  <si>
    <t>2.1</t>
  </si>
  <si>
    <t>2.2</t>
  </si>
  <si>
    <t xml:space="preserve">Создание условий для участия граждан в культурной жизни  </t>
  </si>
  <si>
    <t>Руководство и управление в сфере установленных функций органов местного самоуправления</t>
  </si>
  <si>
    <t xml:space="preserve">Обеспечение свободы творчества и прав граждан на участие в культурной жизни, на равный доступ к культурным ценностям </t>
  </si>
  <si>
    <t>Библиотеки</t>
  </si>
  <si>
    <t>Повышение доступности и качества предоставления дополнительного образования детей</t>
  </si>
  <si>
    <t>Организации дополнительного образования</t>
  </si>
  <si>
    <t>4</t>
  </si>
  <si>
    <t>Укрепление общественного порядка и общественной безопасности, вовлечение в эту деятельность органов местного самоуправления, общественных формирований и населения</t>
  </si>
  <si>
    <t>Совершенствование системы профилактики правонарушений и усиление борьбы с преступностью</t>
  </si>
  <si>
    <t>Противодействие злоупотреблению наркотиками и их незаконному обороту</t>
  </si>
  <si>
    <t>Создание условий успешной социализации и эффективной самореализации молодежи</t>
  </si>
  <si>
    <t>Мероприятия по работе с семьей, детьми и молодежью</t>
  </si>
  <si>
    <t xml:space="preserve"> Проведение городских  походов, туристических слетов,  фестивалей  молодежи</t>
  </si>
  <si>
    <t xml:space="preserve"> Организация волонтерского движения</t>
  </si>
  <si>
    <t xml:space="preserve"> Создание городского туристического клуба, организация его деятельности.</t>
  </si>
  <si>
    <t xml:space="preserve"> Участие в мероприятиях по программе «Школа безопасности».</t>
  </si>
  <si>
    <t>Организация и стимулирование деятельности общественных формирований правоохранительной направленности (ДНД, КНД и ЗП, общественная инспекция по делам несовершеннолетних)</t>
  </si>
  <si>
    <t xml:space="preserve"> Проведение ежегодной встречи руководителей города с молодежью «Здоровый город»</t>
  </si>
  <si>
    <t xml:space="preserve"> Проведение профилактических акций «Нет наркотикам!», «Жизнь на кончике иглы», «Любимому городу будущее без наркотиков!», гражданского форума  и др.</t>
  </si>
  <si>
    <t>Проведение выездных межведомственных акций «Мы выбираем жизнь!» для старшеклассников</t>
  </si>
  <si>
    <t xml:space="preserve"> Проведение городской акции, посвященной Дню борьбы со СПИДом</t>
  </si>
  <si>
    <t xml:space="preserve">   Изготовление календарей, листовок профилактической направленности для подростков</t>
  </si>
  <si>
    <t>Организация проведения анонимного добровольного тестирования несовершеннолетних на предмет употребления наркотических и психотропных средств</t>
  </si>
  <si>
    <t xml:space="preserve">Организация постояннодействующего семинара-практикума для педагогов по проблемам профилактичской работы с учащимися </t>
  </si>
  <si>
    <t xml:space="preserve"> Подготовка и изготовление листовок для родителей "Как уберечь ребенка от беды?"</t>
  </si>
  <si>
    <t>Организация и проведение традиционных мероприятий в области военно-патриотического, гражданского, духовно-нравственного воспитания молодежи (фестивали, конкурсы, смотры, слеты, спартакиады, военно-спортивные игры, турниры, проекты, программы и др.)</t>
  </si>
  <si>
    <t>Организация и проведение мероприятий, связанных с деятельностью Движения юных патриотов, в том числе: конкурсы, слеты отрядов ДЮП, изготовление экипировки и типографской продукции для отрядов ДЮП и др.</t>
  </si>
  <si>
    <t xml:space="preserve"> Организация и проведение мероприятий в связи с памятными датами истории России и Брянщины
 ( 9 мая, 17 сентября, 12 декабря, 22 июня, 22 августа и др.)
</t>
  </si>
  <si>
    <t xml:space="preserve"> Проведение конкурсов социальных проектов.
«Я – гражданин России»
</t>
  </si>
  <si>
    <t xml:space="preserve"> Проведение патриотических акций «Любимый город»</t>
  </si>
  <si>
    <t xml:space="preserve"> Работа с допризывной и призывной молодежью</t>
  </si>
  <si>
    <t xml:space="preserve"> Подготовка и проведение городских слетов, конкурсов, соревнований, акций детских и молодежных объединений.</t>
  </si>
  <si>
    <t xml:space="preserve"> Участие в областных фестивалях молодежных объединений и организаций.</t>
  </si>
  <si>
    <t xml:space="preserve"> Организация и проведение конкурса организаторов детского движения «Вожатый года», лидеров молодежных общественных объединений «Лидер года», организация работы «Школы лидеров».</t>
  </si>
  <si>
    <t xml:space="preserve"> Организация деятельности Молодежного Совета(проведение мероприятий, приобретение полиграфической продукции, реквизита и др.)</t>
  </si>
  <si>
    <t>Организация деятельности городского Совета старшеклассников</t>
  </si>
  <si>
    <t xml:space="preserve"> Проведение мероприятий по укреплению детской общественной организации «Юная смена города Сельцо» (конкурсы, викторины, акции и др.)</t>
  </si>
  <si>
    <t xml:space="preserve"> Проведение коммунарских сборов</t>
  </si>
  <si>
    <t xml:space="preserve">Организация работы клуба молодой семьи:
 - психологические консультации для семей, попавших в трудную ситуацию; 
- работа заочной школы для молодых родителей;
- проведение конкурсов «Семья года», «Папа, мама, я – дружная семья» и др.
</t>
  </si>
  <si>
    <t xml:space="preserve"> Реализация проекта «Великолепная 10»</t>
  </si>
  <si>
    <t xml:space="preserve"> Реализация проектов «Успех года», «Общественная признательность» </t>
  </si>
  <si>
    <t xml:space="preserve"> Реализация проекта "Город семей- город детей"</t>
  </si>
  <si>
    <t xml:space="preserve"> Организация работы «Клуба веселых и находчивых»</t>
  </si>
  <si>
    <t xml:space="preserve"> Проведение смотров-конкурсов художественной самодеятельности среди школьников</t>
  </si>
  <si>
    <t xml:space="preserve"> Проведение общегородских праздников, посвященных Дню пионерии, Дню молодежи, Дню защиты детей,  и др., в том числе новогодних утренников с вручением новогодних подарков детям сотрудников бюджетных организаций, детям- инвалидам, детям – сиротам, детям из приемных семей и воспитанникам приюта</t>
  </si>
  <si>
    <t xml:space="preserve"> Проведение смотров художественной самодеятельности среди студентов и работающей молодежи</t>
  </si>
  <si>
    <t xml:space="preserve"> Проведение «круглых столов» с участием  СМИ, посвященные проблемам молодежи</t>
  </si>
  <si>
    <t xml:space="preserve"> Прибретение почетных грамот, создание фотохроники</t>
  </si>
  <si>
    <t>2019 год, рублей</t>
  </si>
  <si>
    <t>Создание детско-юношеского Всероссийского военно-патриотического движения "Юнармия"</t>
  </si>
  <si>
    <t xml:space="preserve">План реализации муниципальной программы </t>
  </si>
  <si>
    <t>2020 год, рублей</t>
  </si>
  <si>
    <t>2.4</t>
  </si>
  <si>
    <t>Мероприятия по развитию культуры</t>
  </si>
  <si>
    <t>Учреждения, обеспечивающие деятельность органов местного самоуправления и муниципальных учреждений</t>
  </si>
  <si>
    <t>Профилактика и противодействие распространения экстремизма (проведение информационных часов по экстремистским молодежныи организациям, выпуск информационных листовок по вопросам противодействия экстремизму, круглый стол "Толерантная и интолерантная личность)</t>
  </si>
  <si>
    <t>Подпрограмма, направление расходов, основное мероприятие, мероприятие (проект), направление расходов, мероприятие</t>
  </si>
  <si>
    <t>Источник финансового обеспечения</t>
  </si>
  <si>
    <t>Объем средств на реализацию, рублей</t>
  </si>
  <si>
    <t>Связь основного мероприятия, проекта (программы) с целевыми показателями (индикаторами) (порядковые номера показателей (индикаторов))</t>
  </si>
  <si>
    <t>Код бюджетной классификации</t>
  </si>
  <si>
    <t>ГРБС</t>
  </si>
  <si>
    <t>МП</t>
  </si>
  <si>
    <t>ПМП</t>
  </si>
  <si>
    <t>ОМ</t>
  </si>
  <si>
    <t>НР</t>
  </si>
  <si>
    <t>2021 год, рублей</t>
  </si>
  <si>
    <t>004</t>
  </si>
  <si>
    <t>04</t>
  </si>
  <si>
    <t>1</t>
  </si>
  <si>
    <t>11</t>
  </si>
  <si>
    <t>80040</t>
  </si>
  <si>
    <t>80720</t>
  </si>
  <si>
    <t>Развитие культуры и сохранение культурного наследия Сельцовского городского округа</t>
  </si>
  <si>
    <t xml:space="preserve">Подпрограмма "Предоставление услуг в сфере культуры и искусства"
</t>
  </si>
  <si>
    <t xml:space="preserve">Подпрограмма "Развитие дополнительного образования на территории Сельцовского городского округа"
</t>
  </si>
  <si>
    <t xml:space="preserve">Подпрограмма "Молодежь"
</t>
  </si>
  <si>
    <t>2</t>
  </si>
  <si>
    <t>21</t>
  </si>
  <si>
    <t>80450</t>
  </si>
  <si>
    <t>80480</t>
  </si>
  <si>
    <t>2.3</t>
  </si>
  <si>
    <t>82400</t>
  </si>
  <si>
    <t>82530</t>
  </si>
  <si>
    <t>3</t>
  </si>
  <si>
    <t>31</t>
  </si>
  <si>
    <t>80320</t>
  </si>
  <si>
    <t>41</t>
  </si>
  <si>
    <t>81130</t>
  </si>
  <si>
    <t>51</t>
  </si>
  <si>
    <t>82360</t>
  </si>
  <si>
    <t>003</t>
  </si>
  <si>
    <t>L4670</t>
  </si>
  <si>
    <t>S4240</t>
  </si>
  <si>
    <t>83360</t>
  </si>
  <si>
    <t>81150</t>
  </si>
  <si>
    <t>Отдел культуры, молодежной политики и спорта  администрации города Сельцо Брянской области</t>
  </si>
  <si>
    <t xml:space="preserve">ОКМС </t>
  </si>
  <si>
    <t>ОКМС</t>
  </si>
  <si>
    <t>ОКМС, ГОО</t>
  </si>
  <si>
    <t>ОКМС,  ГОО</t>
  </si>
  <si>
    <t>S4850</t>
  </si>
  <si>
    <t>52280</t>
  </si>
  <si>
    <t xml:space="preserve">ОКМС. </t>
  </si>
  <si>
    <t>P5</t>
  </si>
  <si>
    <t>2022 год, рублей</t>
  </si>
  <si>
    <t>А1</t>
  </si>
  <si>
    <t>55190</t>
  </si>
  <si>
    <t>S1310</t>
  </si>
  <si>
    <t>001</t>
  </si>
  <si>
    <t>S7640</t>
  </si>
  <si>
    <t>ОКМС. ГОО, Админ</t>
  </si>
  <si>
    <t>ОКМС, Админ.</t>
  </si>
  <si>
    <t>82370</t>
  </si>
  <si>
    <t>Дворцы и дома культуры, клубы, выставочные залы</t>
  </si>
  <si>
    <t>Организация и проведение праздничных и других мероприятий по вопросам местного значения</t>
  </si>
  <si>
    <t>Обеспечение развития и укрепление- материально-технической базы  домов культуры в населенных пунктах с числом жителей до 50,0 тысяч человек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</si>
  <si>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</si>
  <si>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Отдельные мероприятия по развитию спорта</t>
  </si>
  <si>
    <t>Государственная поддержка отрасли культура</t>
  </si>
  <si>
    <t xml:space="preserve">Организация временного трудоустройства несовершеннолетних граждан в возрасте от 14 до 18 лет
</t>
  </si>
  <si>
    <t xml:space="preserve">Подпрограмма "Управление в сфере культуры и искусства, дополнительного образования "
</t>
  </si>
  <si>
    <t xml:space="preserve">Оснащение объектов спортивной инфраструктуры спортивно-технологическим оборудованием </t>
  </si>
  <si>
    <t>Капитальный ремонт кровель муниципальных образовательных организаций Брянской области</t>
  </si>
  <si>
    <t>Отдел культуры, молодежной политики и спорта администрации города Сельцо Брянской области.                                                                                  Соисполнители: Администрация города Сельцо Брянской области, Отдел образования администрации г. Сельцо</t>
  </si>
  <si>
    <t>Отдел культуры, молодежной политики и спорта  администрации города Сельцо Брянской области.                   Соисполнители: Отдел образования администрации г. Сельцо, Администрация г.Сельцо</t>
  </si>
  <si>
    <t>ОКМС, Администрация г.Сельцо</t>
  </si>
  <si>
    <t>ОКМС, Администрация г. Сельцо Брянской области</t>
  </si>
  <si>
    <t>Отдел культуры, молодежной политики и спорта  администрации города Сельцо Брянской области                   Соисполнители: Администрация г. Сельцо Брянской области</t>
  </si>
  <si>
    <t>2.5.</t>
  </si>
  <si>
    <t>2.6.</t>
  </si>
  <si>
    <t>3.5.</t>
  </si>
  <si>
    <t>3.6.</t>
  </si>
  <si>
    <t>Показатель №1</t>
  </si>
  <si>
    <t>Показатели № 6,7,8,9,10</t>
  </si>
  <si>
    <t>Показатели № 2,3,4,5,10</t>
  </si>
  <si>
    <t>Показатель №27</t>
  </si>
  <si>
    <t>Показатели № 14,15,16,26,28.1,28.2,29,30,31,32,34</t>
  </si>
  <si>
    <t>Показатель №26</t>
  </si>
  <si>
    <t>Показатель №14</t>
  </si>
  <si>
    <t>Показатель №28.1, 28.2</t>
  </si>
  <si>
    <t>Показатель №22,17,18,19,20,21,23,24,25</t>
  </si>
  <si>
    <t>Показатель №22</t>
  </si>
  <si>
    <t>Показатель №25</t>
  </si>
  <si>
    <t>Показатель №20,23</t>
  </si>
  <si>
    <t>Показатель №17</t>
  </si>
  <si>
    <t>Показатель №17,25</t>
  </si>
  <si>
    <t>Показатель №19</t>
  </si>
  <si>
    <t>Показатель №18</t>
  </si>
  <si>
    <t>Показатель №21</t>
  </si>
  <si>
    <t>Показатель №20</t>
  </si>
  <si>
    <t>Показатель №24</t>
  </si>
  <si>
    <t>Показатель №18,24</t>
  </si>
  <si>
    <t>Показатель №18,20,23,24</t>
  </si>
  <si>
    <t>Показатель №,25</t>
  </si>
  <si>
    <t>Показатель №17,18,19,20,21,23,24,25</t>
  </si>
  <si>
    <t xml:space="preserve"> Ремонт детского городка</t>
  </si>
  <si>
    <t>Реализация проекта "Культурная среда"</t>
  </si>
  <si>
    <t>2.1.1</t>
  </si>
  <si>
    <t>А3</t>
  </si>
  <si>
    <t>54530</t>
  </si>
  <si>
    <t>Региональный проект "Цифровая культура"                                                                                                                                                    Создание виртуальных концертных залов</t>
  </si>
  <si>
    <t>Показатель №34</t>
  </si>
  <si>
    <t xml:space="preserve"> ГОО</t>
  </si>
  <si>
    <t>Приложение N 8</t>
  </si>
  <si>
    <t>3.1</t>
  </si>
  <si>
    <t>Создание виртуальных концертных залов в городах РФ</t>
  </si>
  <si>
    <t>4.1</t>
  </si>
  <si>
    <t>4.2</t>
  </si>
  <si>
    <t>4.3</t>
  </si>
  <si>
    <t>4.4.</t>
  </si>
  <si>
    <t>3.1.1</t>
  </si>
  <si>
    <t>Создание виртуальных концертных залов</t>
  </si>
  <si>
    <t xml:space="preserve">Региональный проект "Цифровая культура"                                                                                                                                                    </t>
  </si>
  <si>
    <t>5.1</t>
  </si>
  <si>
    <t>Оснащение образовательных учреждений в сфере культуры музыкальными инструментами, оборудованием и учебными материалами</t>
  </si>
  <si>
    <t>6</t>
  </si>
  <si>
    <t>6.1.1</t>
  </si>
  <si>
    <t>7</t>
  </si>
  <si>
    <t>7.1.</t>
  </si>
  <si>
    <t>7.1.1</t>
  </si>
  <si>
    <t>7.1.2</t>
  </si>
  <si>
    <t>7.1.3</t>
  </si>
  <si>
    <t>7.1.4</t>
  </si>
  <si>
    <t>7.1.5</t>
  </si>
  <si>
    <t>7.1.6</t>
  </si>
  <si>
    <t>7.2.</t>
  </si>
  <si>
    <t>Организация работы общественного молодежного совета при Главе города. В т.ч интернет-приемную (оснащение компьютерной техникой)</t>
  </si>
  <si>
    <t>61</t>
  </si>
  <si>
    <t>S7680</t>
  </si>
  <si>
    <t>Развитие инфраструктуры сферы физической культуры и спорта</t>
  </si>
  <si>
    <t>5.</t>
  </si>
  <si>
    <t>6.1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</si>
  <si>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</si>
  <si>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</si>
  <si>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</si>
  <si>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</si>
  <si>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</si>
  <si>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</si>
  <si>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</si>
  <si>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</si>
  <si>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8</t>
  </si>
  <si>
    <t>8.1.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</si>
  <si>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</si>
  <si>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</si>
  <si>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</si>
  <si>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</si>
  <si>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</si>
  <si>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</si>
  <si>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</si>
  <si>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</si>
  <si>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</si>
  <si>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</si>
  <si>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</si>
  <si>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</si>
  <si>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</si>
  <si>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</si>
  <si>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</si>
  <si>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</si>
  <si>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</si>
  <si>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</si>
  <si>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</si>
  <si>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</si>
  <si>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</si>
  <si>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</si>
  <si>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</si>
  <si>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</si>
  <si>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</si>
  <si>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</si>
  <si>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Проведение ремонта спортивных сооружений</t>
  </si>
  <si>
    <t>Показатель №28.4</t>
  </si>
  <si>
    <t>Показатели № 14,15,16,26,28.1,28.2,28.4,29,30,31,32,33</t>
  </si>
  <si>
    <t>А2</t>
  </si>
  <si>
    <t>14370</t>
  </si>
  <si>
    <t>5.2</t>
  </si>
  <si>
    <t>Региональный проект "Творческие люди"</t>
  </si>
  <si>
    <t>2023 год, рублей</t>
  </si>
  <si>
    <r>
      <t xml:space="preserve">Приложение2
к постановлению администрации города Сельцо
Брянской области </t>
    </r>
    <r>
      <rPr>
        <sz val="12"/>
        <color indexed="10"/>
        <rFont val="Times New Roman"/>
        <family val="1"/>
      </rPr>
      <t>от  25 декабря 2020 года №453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</si>
</sst>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  <numFmt numFmtId="17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35" borderId="10" xfId="0" applyFont="1" applyFill="1" applyBorder="1" applyAlignment="1">
      <alignment wrapText="1"/>
    </xf>
    <xf numFmtId="0" fontId="3" fillId="35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" fillId="35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69" fontId="3" fillId="35" borderId="10" xfId="0" applyNumberFormat="1" applyFont="1" applyFill="1" applyBorder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9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 wrapText="1"/>
    </xf>
    <xf numFmtId="0" fontId="4" fillId="35" borderId="0" xfId="0" applyFont="1" applyFill="1" applyAlignment="1" applyProtection="1">
      <alignment/>
      <protection/>
    </xf>
    <xf numFmtId="0" fontId="4" fillId="35" borderId="0" xfId="0" applyFont="1" applyFill="1" applyAlignment="1">
      <alignment/>
    </xf>
    <xf numFmtId="0" fontId="46" fillId="36" borderId="14" xfId="0" applyFont="1" applyFill="1" applyBorder="1" applyAlignment="1">
      <alignment wrapText="1"/>
    </xf>
    <xf numFmtId="169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35" borderId="12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left" vertical="center" wrapText="1"/>
    </xf>
    <xf numFmtId="16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wrapText="1"/>
    </xf>
    <xf numFmtId="169" fontId="2" fillId="37" borderId="1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left" vertical="center" wrapText="1"/>
    </xf>
    <xf numFmtId="169" fontId="3" fillId="38" borderId="10" xfId="0" applyNumberFormat="1" applyFont="1" applyFill="1" applyBorder="1" applyAlignment="1">
      <alignment horizontal="center" vertical="center" wrapText="1"/>
    </xf>
    <xf numFmtId="169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wrapText="1"/>
    </xf>
    <xf numFmtId="169" fontId="2" fillId="38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left" vertical="center" wrapText="1"/>
    </xf>
    <xf numFmtId="169" fontId="3" fillId="39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69" fontId="2" fillId="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169" fontId="3" fillId="5" borderId="10" xfId="0" applyNumberFormat="1" applyFont="1" applyFill="1" applyBorder="1" applyAlignment="1">
      <alignment horizontal="center" vertical="center" wrapText="1"/>
    </xf>
    <xf numFmtId="169" fontId="3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wrapText="1"/>
    </xf>
    <xf numFmtId="49" fontId="2" fillId="5" borderId="10" xfId="0" applyNumberFormat="1" applyFont="1" applyFill="1" applyBorder="1" applyAlignment="1">
      <alignment wrapText="1"/>
    </xf>
    <xf numFmtId="169" fontId="2" fillId="5" borderId="10" xfId="0" applyNumberFormat="1" applyFont="1" applyFill="1" applyBorder="1" applyAlignment="1">
      <alignment horizontal="center" vertical="center" wrapText="1"/>
    </xf>
    <xf numFmtId="169" fontId="2" fillId="5" borderId="10" xfId="0" applyNumberFormat="1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49" fontId="3" fillId="40" borderId="10" xfId="0" applyNumberFormat="1" applyFont="1" applyFill="1" applyBorder="1" applyAlignment="1">
      <alignment wrapText="1"/>
    </xf>
    <xf numFmtId="169" fontId="3" fillId="39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/>
    </xf>
    <xf numFmtId="0" fontId="3" fillId="35" borderId="16" xfId="0" applyFont="1" applyFill="1" applyBorder="1" applyAlignment="1">
      <alignment horizontal="left" vertical="center" wrapText="1"/>
    </xf>
    <xf numFmtId="169" fontId="47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49" fontId="2" fillId="35" borderId="13" xfId="0" applyNumberFormat="1" applyFont="1" applyFill="1" applyBorder="1" applyAlignment="1">
      <alignment wrapText="1"/>
    </xf>
    <xf numFmtId="169" fontId="2" fillId="35" borderId="13" xfId="0" applyNumberFormat="1" applyFont="1" applyFill="1" applyBorder="1" applyAlignment="1">
      <alignment horizontal="center" vertical="center" wrapText="1"/>
    </xf>
    <xf numFmtId="169" fontId="2" fillId="35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169" fontId="45" fillId="0" borderId="10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45" fillId="35" borderId="10" xfId="0" applyNumberFormat="1" applyFont="1" applyFill="1" applyBorder="1" applyAlignment="1">
      <alignment wrapText="1"/>
    </xf>
    <xf numFmtId="169" fontId="45" fillId="35" borderId="10" xfId="0" applyNumberFormat="1" applyFont="1" applyFill="1" applyBorder="1" applyAlignment="1">
      <alignment horizontal="center" vertical="center" wrapText="1"/>
    </xf>
    <xf numFmtId="169" fontId="47" fillId="35" borderId="10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69" fontId="47" fillId="39" borderId="10" xfId="0" applyNumberFormat="1" applyFont="1" applyFill="1" applyBorder="1" applyAlignment="1">
      <alignment horizontal="center" vertical="center" wrapText="1"/>
    </xf>
    <xf numFmtId="169" fontId="47" fillId="39" borderId="10" xfId="0" applyNumberFormat="1" applyFont="1" applyFill="1" applyBorder="1" applyAlignment="1">
      <alignment horizontal="center" vertical="center"/>
    </xf>
    <xf numFmtId="169" fontId="48" fillId="35" borderId="10" xfId="0" applyNumberFormat="1" applyFont="1" applyFill="1" applyBorder="1" applyAlignment="1">
      <alignment horizontal="center" vertical="center" wrapText="1"/>
    </xf>
    <xf numFmtId="169" fontId="47" fillId="37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69" fontId="49" fillId="35" borderId="10" xfId="0" applyNumberFormat="1" applyFont="1" applyFill="1" applyBorder="1" applyAlignment="1">
      <alignment horizontal="center" vertical="center"/>
    </xf>
    <xf numFmtId="169" fontId="49" fillId="35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7" borderId="12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/>
    </xf>
    <xf numFmtId="49" fontId="47" fillId="0" borderId="11" xfId="0" applyNumberFormat="1" applyFont="1" applyFill="1" applyBorder="1" applyAlignment="1">
      <alignment/>
    </xf>
    <xf numFmtId="49" fontId="47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/>
    </xf>
    <xf numFmtId="49" fontId="47" fillId="0" borderId="11" xfId="0" applyNumberFormat="1" applyFont="1" applyBorder="1" applyAlignment="1">
      <alignment/>
    </xf>
    <xf numFmtId="49" fontId="47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3" fillId="35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/>
    </xf>
    <xf numFmtId="49" fontId="47" fillId="35" borderId="11" xfId="0" applyNumberFormat="1" applyFont="1" applyFill="1" applyBorder="1" applyAlignment="1">
      <alignment/>
    </xf>
    <xf numFmtId="49" fontId="47" fillId="35" borderId="13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top"/>
    </xf>
    <xf numFmtId="49" fontId="47" fillId="0" borderId="11" xfId="0" applyNumberFormat="1" applyFont="1" applyBorder="1" applyAlignment="1">
      <alignment horizontal="center" vertical="top"/>
    </xf>
    <xf numFmtId="49" fontId="47" fillId="0" borderId="13" xfId="0" applyNumberFormat="1" applyFont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center" vertical="top"/>
    </xf>
    <xf numFmtId="49" fontId="4" fillId="4" borderId="11" xfId="0" applyNumberFormat="1" applyFont="1" applyFill="1" applyBorder="1" applyAlignment="1">
      <alignment horizontal="center" vertical="top"/>
    </xf>
    <xf numFmtId="49" fontId="4" fillId="4" borderId="1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35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top"/>
    </xf>
    <xf numFmtId="0" fontId="4" fillId="38" borderId="1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7" fillId="0" borderId="12" xfId="0" applyNumberFormat="1" applyFont="1" applyBorder="1" applyAlignment="1">
      <alignment horizontal="left"/>
    </xf>
    <xf numFmtId="49" fontId="47" fillId="0" borderId="11" xfId="0" applyNumberFormat="1" applyFont="1" applyBorder="1" applyAlignment="1">
      <alignment horizontal="left"/>
    </xf>
    <xf numFmtId="49" fontId="47" fillId="0" borderId="13" xfId="0" applyNumberFormat="1" applyFont="1" applyBorder="1" applyAlignment="1">
      <alignment horizontal="left"/>
    </xf>
    <xf numFmtId="0" fontId="3" fillId="5" borderId="10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top"/>
    </xf>
    <xf numFmtId="0" fontId="4" fillId="37" borderId="13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534"/>
  <sheetViews>
    <sheetView tabSelected="1" zoomScale="60" zoomScaleNormal="60" zoomScalePageLayoutView="0" workbookViewId="0" topLeftCell="A376">
      <selection activeCell="J389" sqref="J389"/>
    </sheetView>
  </sheetViews>
  <sheetFormatPr defaultColWidth="2.7109375" defaultRowHeight="24" customHeight="1"/>
  <cols>
    <col min="1" max="1" width="9.57421875" style="1" customWidth="1"/>
    <col min="2" max="2" width="49.140625" style="1" customWidth="1"/>
    <col min="3" max="3" width="29.7109375" style="1" customWidth="1"/>
    <col min="4" max="4" width="25.00390625" style="1" customWidth="1"/>
    <col min="5" max="5" width="8.7109375" style="1" customWidth="1"/>
    <col min="6" max="6" width="7.7109375" style="1" customWidth="1"/>
    <col min="7" max="7" width="7.8515625" style="1" customWidth="1"/>
    <col min="8" max="8" width="7.00390625" style="1" customWidth="1"/>
    <col min="9" max="9" width="13.57421875" style="1" customWidth="1"/>
    <col min="10" max="10" width="19.57421875" style="47" customWidth="1"/>
    <col min="11" max="11" width="20.421875" style="2" customWidth="1"/>
    <col min="12" max="12" width="19.140625" style="2" customWidth="1"/>
    <col min="13" max="13" width="22.00390625" style="2" hidden="1" customWidth="1"/>
    <col min="14" max="15" width="22.00390625" style="2" customWidth="1"/>
    <col min="16" max="16" width="29.28125" style="1" customWidth="1"/>
    <col min="17" max="17" width="18.421875" style="1" customWidth="1"/>
    <col min="18" max="20" width="2.7109375" style="1" customWidth="1"/>
    <col min="21" max="21" width="8.00390625" style="1" bestFit="1" customWidth="1"/>
    <col min="22" max="16384" width="2.7109375" style="1" customWidth="1"/>
  </cols>
  <sheetData>
    <row r="1" spans="4:7" ht="18.75" customHeight="1">
      <c r="D1" s="8"/>
      <c r="E1" s="8"/>
      <c r="F1" s="8"/>
      <c r="G1" s="8"/>
    </row>
    <row r="2" spans="4:16" ht="54.75" customHeight="1">
      <c r="D2" s="40"/>
      <c r="E2" s="40"/>
      <c r="F2" s="40"/>
      <c r="G2" s="40"/>
      <c r="H2" s="41"/>
      <c r="L2" s="141" t="s">
        <v>252</v>
      </c>
      <c r="M2" s="142"/>
      <c r="N2" s="142"/>
      <c r="O2" s="142"/>
      <c r="P2" s="142"/>
    </row>
    <row r="3" spans="4:16" ht="18.75" customHeight="1">
      <c r="D3" s="8"/>
      <c r="E3" s="8"/>
      <c r="F3" s="8"/>
      <c r="G3" s="8"/>
      <c r="H3" s="28"/>
      <c r="K3" s="12"/>
      <c r="L3" s="12"/>
      <c r="M3" s="12"/>
      <c r="N3" s="12"/>
      <c r="O3" s="12"/>
      <c r="P3" s="12"/>
    </row>
    <row r="4" spans="4:15" ht="18.75" customHeight="1">
      <c r="D4" s="8"/>
      <c r="E4" s="8"/>
      <c r="F4" s="8"/>
      <c r="G4" s="8"/>
      <c r="H4" s="28"/>
      <c r="K4" s="8"/>
      <c r="L4" s="8"/>
      <c r="M4" s="8"/>
      <c r="N4" s="8"/>
      <c r="O4" s="8"/>
    </row>
    <row r="5" spans="11:16" ht="24" customHeight="1">
      <c r="K5" s="4"/>
      <c r="L5" s="4"/>
      <c r="M5" s="4"/>
      <c r="N5" s="4"/>
      <c r="O5" s="4"/>
      <c r="P5" s="5" t="s">
        <v>179</v>
      </c>
    </row>
    <row r="6" spans="11:16" ht="24" customHeight="1">
      <c r="K6" s="4"/>
      <c r="L6" s="4"/>
      <c r="M6" s="4"/>
      <c r="N6" s="4"/>
      <c r="O6" s="4"/>
      <c r="P6" s="5" t="s">
        <v>2</v>
      </c>
    </row>
    <row r="7" spans="11:16" ht="24" customHeight="1">
      <c r="K7" s="240" t="s">
        <v>88</v>
      </c>
      <c r="L7" s="240"/>
      <c r="M7" s="240"/>
      <c r="N7" s="240"/>
      <c r="O7" s="240"/>
      <c r="P7" s="240"/>
    </row>
    <row r="8" spans="11:16" ht="24" customHeight="1">
      <c r="K8" s="240"/>
      <c r="L8" s="240"/>
      <c r="M8" s="240"/>
      <c r="N8" s="240"/>
      <c r="O8" s="240"/>
      <c r="P8" s="240"/>
    </row>
    <row r="9" spans="2:16" ht="24" customHeight="1">
      <c r="B9" s="241" t="s">
        <v>65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0" spans="2:16" ht="24" customHeight="1"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</row>
    <row r="11" spans="1:16" ht="24" customHeight="1">
      <c r="A11" s="251" t="s">
        <v>3</v>
      </c>
      <c r="B11" s="239" t="s">
        <v>71</v>
      </c>
      <c r="C11" s="239" t="s">
        <v>4</v>
      </c>
      <c r="D11" s="239" t="s">
        <v>72</v>
      </c>
      <c r="E11" s="239" t="s">
        <v>75</v>
      </c>
      <c r="F11" s="239"/>
      <c r="G11" s="239"/>
      <c r="H11" s="239"/>
      <c r="I11" s="239"/>
      <c r="J11" s="177" t="s">
        <v>73</v>
      </c>
      <c r="K11" s="178"/>
      <c r="L11" s="178"/>
      <c r="M11" s="179"/>
      <c r="N11" s="92"/>
      <c r="O11" s="92"/>
      <c r="P11" s="247" t="s">
        <v>74</v>
      </c>
    </row>
    <row r="12" spans="1:16" ht="108.75" customHeight="1">
      <c r="A12" s="252"/>
      <c r="B12" s="239"/>
      <c r="C12" s="239"/>
      <c r="D12" s="239"/>
      <c r="E12" s="16" t="s">
        <v>76</v>
      </c>
      <c r="F12" s="16" t="s">
        <v>77</v>
      </c>
      <c r="G12" s="16" t="s">
        <v>78</v>
      </c>
      <c r="H12" s="16" t="s">
        <v>79</v>
      </c>
      <c r="I12" s="16" t="s">
        <v>80</v>
      </c>
      <c r="J12" s="3" t="s">
        <v>63</v>
      </c>
      <c r="K12" s="3" t="s">
        <v>66</v>
      </c>
      <c r="L12" s="3" t="s">
        <v>81</v>
      </c>
      <c r="M12" s="3" t="s">
        <v>120</v>
      </c>
      <c r="N12" s="3" t="s">
        <v>120</v>
      </c>
      <c r="O12" s="3" t="s">
        <v>251</v>
      </c>
      <c r="P12" s="248"/>
    </row>
    <row r="13" spans="1:16" ht="30" customHeight="1">
      <c r="A13" s="20"/>
      <c r="B13" s="181" t="s">
        <v>88</v>
      </c>
      <c r="C13" s="155" t="s">
        <v>139</v>
      </c>
      <c r="D13" s="188" t="s">
        <v>1</v>
      </c>
      <c r="E13" s="58" t="s">
        <v>82</v>
      </c>
      <c r="F13" s="58" t="s">
        <v>83</v>
      </c>
      <c r="G13" s="58" t="s">
        <v>84</v>
      </c>
      <c r="H13" s="58" t="s">
        <v>85</v>
      </c>
      <c r="I13" s="58" t="s">
        <v>86</v>
      </c>
      <c r="J13" s="59">
        <f aca="true" t="shared" si="0" ref="J13:O14">J53</f>
        <v>936159</v>
      </c>
      <c r="K13" s="59">
        <f t="shared" si="0"/>
        <v>1300275</v>
      </c>
      <c r="L13" s="59">
        <f t="shared" si="0"/>
        <v>1419180</v>
      </c>
      <c r="M13" s="59">
        <f t="shared" si="0"/>
        <v>578209</v>
      </c>
      <c r="N13" s="59">
        <f>N53</f>
        <v>1419180</v>
      </c>
      <c r="O13" s="59">
        <f t="shared" si="0"/>
        <v>1419180</v>
      </c>
      <c r="P13" s="244"/>
    </row>
    <row r="14" spans="1:16" ht="30" customHeight="1">
      <c r="A14" s="20"/>
      <c r="B14" s="182"/>
      <c r="C14" s="175"/>
      <c r="D14" s="189"/>
      <c r="E14" s="58" t="s">
        <v>82</v>
      </c>
      <c r="F14" s="58" t="s">
        <v>83</v>
      </c>
      <c r="G14" s="58" t="s">
        <v>84</v>
      </c>
      <c r="H14" s="58" t="s">
        <v>85</v>
      </c>
      <c r="I14" s="58" t="s">
        <v>87</v>
      </c>
      <c r="J14" s="59">
        <f t="shared" si="0"/>
        <v>7903603.83</v>
      </c>
      <c r="K14" s="59">
        <f t="shared" si="0"/>
        <v>8954587.66</v>
      </c>
      <c r="L14" s="59">
        <f t="shared" si="0"/>
        <v>9352902</v>
      </c>
      <c r="M14" s="59">
        <f t="shared" si="0"/>
        <v>7185971</v>
      </c>
      <c r="N14" s="59">
        <f>N54</f>
        <v>8556086</v>
      </c>
      <c r="O14" s="59">
        <f t="shared" si="0"/>
        <v>6652902</v>
      </c>
      <c r="P14" s="245"/>
    </row>
    <row r="15" spans="1:16" ht="30" customHeight="1">
      <c r="A15" s="20"/>
      <c r="B15" s="182"/>
      <c r="C15" s="175"/>
      <c r="D15" s="189"/>
      <c r="E15" s="76" t="s">
        <v>82</v>
      </c>
      <c r="F15" s="76" t="s">
        <v>83</v>
      </c>
      <c r="G15" s="76" t="s">
        <v>92</v>
      </c>
      <c r="H15" s="76" t="s">
        <v>93</v>
      </c>
      <c r="I15" s="76" t="s">
        <v>94</v>
      </c>
      <c r="J15" s="77">
        <f aca="true" t="shared" si="1" ref="J15:O21">J75</f>
        <v>5585434.14</v>
      </c>
      <c r="K15" s="77">
        <f t="shared" si="1"/>
        <v>6014718.15</v>
      </c>
      <c r="L15" s="77">
        <f t="shared" si="1"/>
        <v>6103622</v>
      </c>
      <c r="M15" s="77">
        <f t="shared" si="1"/>
        <v>5496630</v>
      </c>
      <c r="N15" s="77">
        <f aca="true" t="shared" si="2" ref="N15:N21">N75</f>
        <v>5457775</v>
      </c>
      <c r="O15" s="77">
        <f t="shared" si="1"/>
        <v>4333622</v>
      </c>
      <c r="P15" s="245"/>
    </row>
    <row r="16" spans="1:16" ht="30" customHeight="1">
      <c r="A16" s="20"/>
      <c r="B16" s="182"/>
      <c r="C16" s="175"/>
      <c r="D16" s="189"/>
      <c r="E16" s="76" t="s">
        <v>82</v>
      </c>
      <c r="F16" s="76" t="s">
        <v>83</v>
      </c>
      <c r="G16" s="76" t="s">
        <v>92</v>
      </c>
      <c r="H16" s="76" t="s">
        <v>93</v>
      </c>
      <c r="I16" s="76" t="s">
        <v>95</v>
      </c>
      <c r="J16" s="77">
        <f t="shared" si="1"/>
        <v>11943643.6</v>
      </c>
      <c r="K16" s="77">
        <f t="shared" si="1"/>
        <v>12026052.71</v>
      </c>
      <c r="L16" s="77">
        <f t="shared" si="1"/>
        <v>12442447</v>
      </c>
      <c r="M16" s="77">
        <f t="shared" si="1"/>
        <v>11891146</v>
      </c>
      <c r="N16" s="77">
        <f t="shared" si="2"/>
        <v>11607803</v>
      </c>
      <c r="O16" s="77">
        <f t="shared" si="1"/>
        <v>8802663</v>
      </c>
      <c r="P16" s="245"/>
    </row>
    <row r="17" spans="1:16" ht="30" customHeight="1">
      <c r="A17" s="20"/>
      <c r="B17" s="182"/>
      <c r="C17" s="175"/>
      <c r="D17" s="189"/>
      <c r="E17" s="76" t="s">
        <v>82</v>
      </c>
      <c r="F17" s="76" t="s">
        <v>83</v>
      </c>
      <c r="G17" s="76" t="s">
        <v>92</v>
      </c>
      <c r="H17" s="76" t="s">
        <v>93</v>
      </c>
      <c r="I17" s="76" t="s">
        <v>97</v>
      </c>
      <c r="J17" s="77">
        <f t="shared" si="1"/>
        <v>45250</v>
      </c>
      <c r="K17" s="77">
        <f t="shared" si="1"/>
        <v>0</v>
      </c>
      <c r="L17" s="77">
        <f t="shared" si="1"/>
        <v>42250</v>
      </c>
      <c r="M17" s="77">
        <f t="shared" si="1"/>
        <v>0</v>
      </c>
      <c r="N17" s="77">
        <f t="shared" si="2"/>
        <v>0</v>
      </c>
      <c r="O17" s="77">
        <f t="shared" si="1"/>
        <v>0</v>
      </c>
      <c r="P17" s="245"/>
    </row>
    <row r="18" spans="1:16" ht="30" customHeight="1">
      <c r="A18" s="20"/>
      <c r="B18" s="182"/>
      <c r="C18" s="175"/>
      <c r="D18" s="189"/>
      <c r="E18" s="76" t="s">
        <v>82</v>
      </c>
      <c r="F18" s="76" t="s">
        <v>83</v>
      </c>
      <c r="G18" s="76" t="s">
        <v>92</v>
      </c>
      <c r="H18" s="76" t="s">
        <v>93</v>
      </c>
      <c r="I18" s="76" t="s">
        <v>98</v>
      </c>
      <c r="J18" s="77">
        <f t="shared" si="1"/>
        <v>852070.57</v>
      </c>
      <c r="K18" s="77">
        <f t="shared" si="1"/>
        <v>553301.41</v>
      </c>
      <c r="L18" s="77">
        <f t="shared" si="1"/>
        <v>356300</v>
      </c>
      <c r="M18" s="77">
        <f t="shared" si="1"/>
        <v>0</v>
      </c>
      <c r="N18" s="77">
        <f t="shared" si="2"/>
        <v>0</v>
      </c>
      <c r="O18" s="77">
        <f t="shared" si="1"/>
        <v>0</v>
      </c>
      <c r="P18" s="245"/>
    </row>
    <row r="19" spans="1:16" ht="30" customHeight="1">
      <c r="A19" s="20"/>
      <c r="B19" s="182"/>
      <c r="C19" s="175"/>
      <c r="D19" s="189"/>
      <c r="E19" s="76" t="s">
        <v>82</v>
      </c>
      <c r="F19" s="76" t="s">
        <v>83</v>
      </c>
      <c r="G19" s="76" t="s">
        <v>92</v>
      </c>
      <c r="H19" s="76" t="s">
        <v>93</v>
      </c>
      <c r="I19" s="76" t="s">
        <v>107</v>
      </c>
      <c r="J19" s="77">
        <f t="shared" si="1"/>
        <v>86957</v>
      </c>
      <c r="K19" s="77">
        <f t="shared" si="1"/>
        <v>0</v>
      </c>
      <c r="L19" s="77">
        <f t="shared" si="1"/>
        <v>60216</v>
      </c>
      <c r="M19" s="77">
        <f t="shared" si="1"/>
        <v>0</v>
      </c>
      <c r="N19" s="77">
        <f t="shared" si="2"/>
        <v>75268.82</v>
      </c>
      <c r="O19" s="77">
        <f t="shared" si="1"/>
        <v>0</v>
      </c>
      <c r="P19" s="245"/>
    </row>
    <row r="20" spans="1:16" ht="30" customHeight="1">
      <c r="A20" s="20"/>
      <c r="B20" s="182"/>
      <c r="C20" s="175"/>
      <c r="D20" s="189"/>
      <c r="E20" s="76" t="s">
        <v>82</v>
      </c>
      <c r="F20" s="76" t="s">
        <v>83</v>
      </c>
      <c r="G20" s="76" t="s">
        <v>92</v>
      </c>
      <c r="H20" s="76" t="s">
        <v>93</v>
      </c>
      <c r="I20" s="76" t="s">
        <v>108</v>
      </c>
      <c r="J20" s="77">
        <f t="shared" si="1"/>
        <v>9856</v>
      </c>
      <c r="K20" s="77">
        <f t="shared" si="1"/>
        <v>75269</v>
      </c>
      <c r="L20" s="77">
        <f t="shared" si="1"/>
        <v>0</v>
      </c>
      <c r="M20" s="77">
        <f t="shared" si="1"/>
        <v>0</v>
      </c>
      <c r="N20" s="77">
        <f t="shared" si="2"/>
        <v>0</v>
      </c>
      <c r="O20" s="77">
        <f t="shared" si="1"/>
        <v>0</v>
      </c>
      <c r="P20" s="245"/>
    </row>
    <row r="21" spans="1:16" ht="30" customHeight="1">
      <c r="A21" s="20"/>
      <c r="B21" s="182"/>
      <c r="C21" s="175"/>
      <c r="D21" s="189"/>
      <c r="E21" s="76" t="s">
        <v>124</v>
      </c>
      <c r="F21" s="76" t="s">
        <v>83</v>
      </c>
      <c r="G21" s="76" t="s">
        <v>92</v>
      </c>
      <c r="H21" s="76" t="s">
        <v>93</v>
      </c>
      <c r="I21" s="76" t="s">
        <v>97</v>
      </c>
      <c r="J21" s="77">
        <f t="shared" si="1"/>
        <v>15000</v>
      </c>
      <c r="K21" s="77">
        <f t="shared" si="1"/>
        <v>30000</v>
      </c>
      <c r="L21" s="77">
        <f t="shared" si="1"/>
        <v>25000</v>
      </c>
      <c r="M21" s="77">
        <f t="shared" si="1"/>
        <v>0</v>
      </c>
      <c r="N21" s="77">
        <f t="shared" si="2"/>
        <v>0</v>
      </c>
      <c r="O21" s="77">
        <f t="shared" si="1"/>
        <v>0</v>
      </c>
      <c r="P21" s="245"/>
    </row>
    <row r="22" spans="1:16" ht="30" customHeight="1">
      <c r="A22" s="20"/>
      <c r="B22" s="182"/>
      <c r="C22" s="175"/>
      <c r="D22" s="189"/>
      <c r="E22" s="83" t="s">
        <v>82</v>
      </c>
      <c r="F22" s="83" t="s">
        <v>83</v>
      </c>
      <c r="G22" s="83" t="s">
        <v>99</v>
      </c>
      <c r="H22" s="83" t="s">
        <v>100</v>
      </c>
      <c r="I22" s="83" t="s">
        <v>125</v>
      </c>
      <c r="J22" s="67">
        <f aca="true" t="shared" si="3" ref="J22:O22">J155</f>
        <v>67543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245"/>
    </row>
    <row r="23" spans="1:16" ht="29.25" customHeight="1">
      <c r="A23" s="20"/>
      <c r="B23" s="182"/>
      <c r="C23" s="175"/>
      <c r="D23" s="189"/>
      <c r="E23" s="66" t="s">
        <v>82</v>
      </c>
      <c r="F23" s="66" t="s">
        <v>83</v>
      </c>
      <c r="G23" s="66" t="s">
        <v>99</v>
      </c>
      <c r="H23" s="66" t="s">
        <v>119</v>
      </c>
      <c r="I23" s="66" t="s">
        <v>117</v>
      </c>
      <c r="J23" s="67">
        <f>J157</f>
        <v>0</v>
      </c>
      <c r="K23" s="67">
        <f>K157</f>
        <v>0</v>
      </c>
      <c r="L23" s="67">
        <f>L157</f>
        <v>0</v>
      </c>
      <c r="M23" s="67">
        <f>M157</f>
        <v>0</v>
      </c>
      <c r="N23" s="67">
        <v>0</v>
      </c>
      <c r="O23" s="67">
        <v>0</v>
      </c>
      <c r="P23" s="245"/>
    </row>
    <row r="24" spans="1:16" ht="30" customHeight="1">
      <c r="A24" s="20"/>
      <c r="B24" s="182"/>
      <c r="C24" s="175"/>
      <c r="D24" s="189"/>
      <c r="E24" s="66" t="s">
        <v>82</v>
      </c>
      <c r="F24" s="66" t="s">
        <v>83</v>
      </c>
      <c r="G24" s="66" t="s">
        <v>99</v>
      </c>
      <c r="H24" s="66" t="s">
        <v>100</v>
      </c>
      <c r="I24" s="66" t="s">
        <v>101</v>
      </c>
      <c r="J24" s="67">
        <f aca="true" t="shared" si="4" ref="J24:O24">J151</f>
        <v>17745421.74</v>
      </c>
      <c r="K24" s="67">
        <f t="shared" si="4"/>
        <v>27784660.72</v>
      </c>
      <c r="L24" s="67">
        <f t="shared" si="4"/>
        <v>12311740</v>
      </c>
      <c r="M24" s="67">
        <f t="shared" si="4"/>
        <v>27582070</v>
      </c>
      <c r="N24" s="67">
        <f t="shared" si="4"/>
        <v>11467145</v>
      </c>
      <c r="O24" s="67">
        <f t="shared" si="4"/>
        <v>8741740</v>
      </c>
      <c r="P24" s="245"/>
    </row>
    <row r="25" spans="1:16" ht="33" customHeight="1" hidden="1">
      <c r="A25" s="20"/>
      <c r="B25" s="182"/>
      <c r="C25" s="175"/>
      <c r="D25" s="189"/>
      <c r="E25" s="66" t="s">
        <v>82</v>
      </c>
      <c r="F25" s="66" t="s">
        <v>83</v>
      </c>
      <c r="G25" s="66" t="s">
        <v>99</v>
      </c>
      <c r="H25" s="66" t="s">
        <v>100</v>
      </c>
      <c r="I25" s="66" t="s">
        <v>101</v>
      </c>
      <c r="J25" s="67">
        <f>J152</f>
        <v>0</v>
      </c>
      <c r="K25" s="67">
        <f>K153</f>
        <v>0</v>
      </c>
      <c r="L25" s="67">
        <f>L153</f>
        <v>0</v>
      </c>
      <c r="M25" s="67">
        <f>M153</f>
        <v>0</v>
      </c>
      <c r="N25" s="67"/>
      <c r="O25" s="67"/>
      <c r="P25" s="245"/>
    </row>
    <row r="26" spans="1:16" ht="30" customHeight="1">
      <c r="A26" s="20"/>
      <c r="B26" s="182"/>
      <c r="C26" s="175"/>
      <c r="D26" s="189"/>
      <c r="E26" s="66" t="s">
        <v>82</v>
      </c>
      <c r="F26" s="66" t="s">
        <v>83</v>
      </c>
      <c r="G26" s="66" t="s">
        <v>99</v>
      </c>
      <c r="H26" s="66" t="s">
        <v>121</v>
      </c>
      <c r="I26" s="66" t="s">
        <v>122</v>
      </c>
      <c r="J26" s="67">
        <f>J153</f>
        <v>22385</v>
      </c>
      <c r="K26" s="67">
        <f>K153</f>
        <v>0</v>
      </c>
      <c r="L26" s="67">
        <f>L153</f>
        <v>0</v>
      </c>
      <c r="M26" s="67">
        <f>M153</f>
        <v>0</v>
      </c>
      <c r="N26" s="67">
        <f>N153</f>
        <v>0</v>
      </c>
      <c r="O26" s="67">
        <f>O153</f>
        <v>0</v>
      </c>
      <c r="P26" s="245"/>
    </row>
    <row r="27" spans="1:16" ht="30" customHeight="1">
      <c r="A27" s="20"/>
      <c r="B27" s="182"/>
      <c r="C27" s="175"/>
      <c r="D27" s="189"/>
      <c r="E27" s="83" t="s">
        <v>82</v>
      </c>
      <c r="F27" s="83" t="s">
        <v>83</v>
      </c>
      <c r="G27" s="83" t="s">
        <v>99</v>
      </c>
      <c r="H27" s="83" t="s">
        <v>203</v>
      </c>
      <c r="I27" s="83" t="s">
        <v>204</v>
      </c>
      <c r="J27" s="67">
        <f aca="true" t="shared" si="5" ref="J27:O27">J158</f>
        <v>0</v>
      </c>
      <c r="K27" s="67">
        <f t="shared" si="5"/>
        <v>0</v>
      </c>
      <c r="L27" s="132">
        <f t="shared" si="5"/>
        <v>0</v>
      </c>
      <c r="M27" s="67">
        <f t="shared" si="5"/>
        <v>0</v>
      </c>
      <c r="N27" s="67">
        <f t="shared" si="5"/>
        <v>0</v>
      </c>
      <c r="O27" s="67">
        <f t="shared" si="5"/>
        <v>0</v>
      </c>
      <c r="P27" s="245"/>
    </row>
    <row r="28" spans="1:16" ht="28.5" customHeight="1">
      <c r="A28" s="20"/>
      <c r="B28" s="182"/>
      <c r="C28" s="175"/>
      <c r="D28" s="189"/>
      <c r="E28" s="66" t="s">
        <v>82</v>
      </c>
      <c r="F28" s="66" t="s">
        <v>83</v>
      </c>
      <c r="G28" s="66" t="s">
        <v>99</v>
      </c>
      <c r="H28" s="66" t="s">
        <v>100</v>
      </c>
      <c r="I28" s="66" t="s">
        <v>123</v>
      </c>
      <c r="J28" s="67">
        <f aca="true" t="shared" si="6" ref="J28:O28">J154</f>
        <v>4000</v>
      </c>
      <c r="K28" s="67">
        <f t="shared" si="6"/>
        <v>0</v>
      </c>
      <c r="L28" s="67">
        <f t="shared" si="6"/>
        <v>0</v>
      </c>
      <c r="M28" s="67">
        <f t="shared" si="6"/>
        <v>0</v>
      </c>
      <c r="N28" s="67">
        <f t="shared" si="6"/>
        <v>0</v>
      </c>
      <c r="O28" s="67">
        <f t="shared" si="6"/>
        <v>0</v>
      </c>
      <c r="P28" s="245"/>
    </row>
    <row r="29" spans="1:16" ht="27" customHeight="1" hidden="1">
      <c r="A29" s="20"/>
      <c r="B29" s="182"/>
      <c r="C29" s="175"/>
      <c r="D29" s="189"/>
      <c r="E29" s="83" t="s">
        <v>82</v>
      </c>
      <c r="F29" s="83" t="s">
        <v>83</v>
      </c>
      <c r="G29" s="83" t="s">
        <v>99</v>
      </c>
      <c r="H29" s="83" t="s">
        <v>100</v>
      </c>
      <c r="I29" s="83" t="s">
        <v>116</v>
      </c>
      <c r="J29" s="67">
        <f>J156</f>
        <v>0</v>
      </c>
      <c r="K29" s="67">
        <f>K156</f>
        <v>0</v>
      </c>
      <c r="L29" s="67">
        <f>L156</f>
        <v>0</v>
      </c>
      <c r="M29" s="67">
        <f>M156</f>
        <v>0</v>
      </c>
      <c r="N29" s="67"/>
      <c r="O29" s="67"/>
      <c r="P29" s="245"/>
    </row>
    <row r="30" spans="1:16" ht="30" customHeight="1">
      <c r="A30" s="20"/>
      <c r="B30" s="182"/>
      <c r="C30" s="175"/>
      <c r="D30" s="189"/>
      <c r="E30" s="68" t="s">
        <v>82</v>
      </c>
      <c r="F30" s="68" t="s">
        <v>83</v>
      </c>
      <c r="G30" s="68" t="s">
        <v>21</v>
      </c>
      <c r="H30" s="68" t="s">
        <v>102</v>
      </c>
      <c r="I30" s="68" t="s">
        <v>103</v>
      </c>
      <c r="J30" s="69">
        <f aca="true" t="shared" si="7" ref="J30:O32">J250</f>
        <v>31000</v>
      </c>
      <c r="K30" s="69">
        <f t="shared" si="7"/>
        <v>31000</v>
      </c>
      <c r="L30" s="69">
        <f t="shared" si="7"/>
        <v>31000</v>
      </c>
      <c r="M30" s="69">
        <f t="shared" si="7"/>
        <v>0</v>
      </c>
      <c r="N30" s="69">
        <f>N250</f>
        <v>0</v>
      </c>
      <c r="O30" s="69">
        <f t="shared" si="7"/>
        <v>0</v>
      </c>
      <c r="P30" s="245"/>
    </row>
    <row r="31" spans="1:16" ht="30" customHeight="1">
      <c r="A31" s="20"/>
      <c r="B31" s="182"/>
      <c r="C31" s="175"/>
      <c r="D31" s="189"/>
      <c r="E31" s="68" t="s">
        <v>82</v>
      </c>
      <c r="F31" s="68" t="s">
        <v>83</v>
      </c>
      <c r="G31" s="68" t="s">
        <v>21</v>
      </c>
      <c r="H31" s="68" t="s">
        <v>104</v>
      </c>
      <c r="I31" s="68" t="s">
        <v>105</v>
      </c>
      <c r="J31" s="69">
        <f t="shared" si="7"/>
        <v>791379.5800000001</v>
      </c>
      <c r="K31" s="69">
        <f t="shared" si="7"/>
        <v>183350</v>
      </c>
      <c r="L31" s="69">
        <f t="shared" si="7"/>
        <v>183350</v>
      </c>
      <c r="M31" s="69">
        <f t="shared" si="7"/>
        <v>0</v>
      </c>
      <c r="N31" s="69">
        <f>N251</f>
        <v>0</v>
      </c>
      <c r="O31" s="69">
        <f t="shared" si="7"/>
        <v>0</v>
      </c>
      <c r="P31" s="245"/>
    </row>
    <row r="32" spans="1:16" ht="32.25" customHeight="1">
      <c r="A32" s="20"/>
      <c r="B32" s="182"/>
      <c r="C32" s="175"/>
      <c r="D32" s="189"/>
      <c r="E32" s="68" t="s">
        <v>82</v>
      </c>
      <c r="F32" s="68" t="s">
        <v>83</v>
      </c>
      <c r="G32" s="68" t="s">
        <v>21</v>
      </c>
      <c r="H32" s="68" t="s">
        <v>102</v>
      </c>
      <c r="I32" s="68" t="s">
        <v>110</v>
      </c>
      <c r="J32" s="69">
        <f t="shared" si="7"/>
        <v>50000</v>
      </c>
      <c r="K32" s="69">
        <f t="shared" si="7"/>
        <v>15000</v>
      </c>
      <c r="L32" s="69">
        <f t="shared" si="7"/>
        <v>15000</v>
      </c>
      <c r="M32" s="69">
        <f t="shared" si="7"/>
        <v>0</v>
      </c>
      <c r="N32" s="69">
        <f t="shared" si="7"/>
        <v>0</v>
      </c>
      <c r="O32" s="69">
        <f t="shared" si="7"/>
        <v>0</v>
      </c>
      <c r="P32" s="245"/>
    </row>
    <row r="33" spans="1:16" ht="39" customHeight="1" hidden="1">
      <c r="A33" s="20"/>
      <c r="B33" s="182"/>
      <c r="C33" s="175"/>
      <c r="D33" s="189"/>
      <c r="E33" s="68" t="s">
        <v>106</v>
      </c>
      <c r="F33" s="68" t="s">
        <v>83</v>
      </c>
      <c r="G33" s="68" t="s">
        <v>21</v>
      </c>
      <c r="H33" s="68" t="s">
        <v>102</v>
      </c>
      <c r="I33" s="68" t="s">
        <v>110</v>
      </c>
      <c r="J33" s="69">
        <f aca="true" t="shared" si="8" ref="J33:O34">J254</f>
        <v>0</v>
      </c>
      <c r="K33" s="69">
        <f t="shared" si="8"/>
        <v>0</v>
      </c>
      <c r="L33" s="69">
        <f t="shared" si="8"/>
        <v>0</v>
      </c>
      <c r="M33" s="69">
        <f t="shared" si="8"/>
        <v>0</v>
      </c>
      <c r="N33" s="69"/>
      <c r="O33" s="69"/>
      <c r="P33" s="245"/>
    </row>
    <row r="34" spans="1:16" ht="30" customHeight="1">
      <c r="A34" s="20"/>
      <c r="B34" s="182"/>
      <c r="C34" s="175"/>
      <c r="D34" s="189"/>
      <c r="E34" s="68" t="s">
        <v>106</v>
      </c>
      <c r="F34" s="68" t="s">
        <v>83</v>
      </c>
      <c r="G34" s="68" t="s">
        <v>21</v>
      </c>
      <c r="H34" s="68" t="s">
        <v>102</v>
      </c>
      <c r="I34" s="68" t="s">
        <v>103</v>
      </c>
      <c r="J34" s="69">
        <f t="shared" si="8"/>
        <v>15000</v>
      </c>
      <c r="K34" s="69">
        <f t="shared" si="8"/>
        <v>35000</v>
      </c>
      <c r="L34" s="69">
        <f t="shared" si="8"/>
        <v>35000</v>
      </c>
      <c r="M34" s="69">
        <f t="shared" si="8"/>
        <v>0</v>
      </c>
      <c r="N34" s="69">
        <f>N255</f>
        <v>0</v>
      </c>
      <c r="O34" s="69">
        <f t="shared" si="8"/>
        <v>0</v>
      </c>
      <c r="P34" s="245"/>
    </row>
    <row r="35" spans="1:16" ht="30" customHeight="1">
      <c r="A35" s="20"/>
      <c r="B35" s="182"/>
      <c r="C35" s="175"/>
      <c r="D35" s="189"/>
      <c r="E35" s="68" t="s">
        <v>82</v>
      </c>
      <c r="F35" s="68" t="s">
        <v>83</v>
      </c>
      <c r="G35" s="68" t="s">
        <v>21</v>
      </c>
      <c r="H35" s="68" t="s">
        <v>104</v>
      </c>
      <c r="I35" s="68" t="s">
        <v>128</v>
      </c>
      <c r="J35" s="69">
        <f aca="true" t="shared" si="9" ref="J35:O35">J253</f>
        <v>71089.20000000001</v>
      </c>
      <c r="K35" s="69">
        <f t="shared" si="9"/>
        <v>71993.88</v>
      </c>
      <c r="L35" s="69">
        <f t="shared" si="9"/>
        <v>0</v>
      </c>
      <c r="M35" s="69">
        <f t="shared" si="9"/>
        <v>0</v>
      </c>
      <c r="N35" s="69">
        <f t="shared" si="9"/>
        <v>0</v>
      </c>
      <c r="O35" s="69">
        <f t="shared" si="9"/>
        <v>0</v>
      </c>
      <c r="P35" s="245"/>
    </row>
    <row r="36" spans="1:16" ht="30" customHeight="1">
      <c r="A36" s="20"/>
      <c r="B36" s="182"/>
      <c r="C36" s="175"/>
      <c r="D36" s="189"/>
      <c r="E36" s="68" t="s">
        <v>106</v>
      </c>
      <c r="F36" s="68" t="s">
        <v>83</v>
      </c>
      <c r="G36" s="68" t="s">
        <v>21</v>
      </c>
      <c r="H36" s="68" t="s">
        <v>104</v>
      </c>
      <c r="I36" s="68" t="s">
        <v>105</v>
      </c>
      <c r="J36" s="69">
        <f aca="true" t="shared" si="10" ref="J36:O37">J256</f>
        <v>35000</v>
      </c>
      <c r="K36" s="69">
        <f t="shared" si="10"/>
        <v>50000</v>
      </c>
      <c r="L36" s="69">
        <f t="shared" si="10"/>
        <v>50000</v>
      </c>
      <c r="M36" s="69">
        <f t="shared" si="10"/>
        <v>0</v>
      </c>
      <c r="N36" s="69">
        <f>N256</f>
        <v>0</v>
      </c>
      <c r="O36" s="69">
        <f t="shared" si="10"/>
        <v>0</v>
      </c>
      <c r="P36" s="245"/>
    </row>
    <row r="37" spans="1:16" ht="30" customHeight="1">
      <c r="A37" s="20"/>
      <c r="B37" s="182"/>
      <c r="C37" s="175"/>
      <c r="D37" s="189"/>
      <c r="E37" s="68" t="s">
        <v>124</v>
      </c>
      <c r="F37" s="68" t="s">
        <v>83</v>
      </c>
      <c r="G37" s="68" t="s">
        <v>21</v>
      </c>
      <c r="H37" s="68" t="s">
        <v>102</v>
      </c>
      <c r="I37" s="68" t="s">
        <v>103</v>
      </c>
      <c r="J37" s="69">
        <f t="shared" si="10"/>
        <v>10000</v>
      </c>
      <c r="K37" s="69">
        <f>K257</f>
        <v>0</v>
      </c>
      <c r="L37" s="69">
        <f t="shared" si="10"/>
        <v>0</v>
      </c>
      <c r="M37" s="69">
        <f t="shared" si="10"/>
        <v>0</v>
      </c>
      <c r="N37" s="69">
        <f>N257</f>
        <v>0</v>
      </c>
      <c r="O37" s="69">
        <f t="shared" si="10"/>
        <v>0</v>
      </c>
      <c r="P37" s="245"/>
    </row>
    <row r="38" spans="1:16" ht="30" customHeight="1">
      <c r="A38" s="20"/>
      <c r="B38" s="182"/>
      <c r="C38" s="175"/>
      <c r="D38" s="151" t="s">
        <v>5</v>
      </c>
      <c r="E38" s="76" t="s">
        <v>82</v>
      </c>
      <c r="F38" s="76" t="s">
        <v>83</v>
      </c>
      <c r="G38" s="76" t="s">
        <v>92</v>
      </c>
      <c r="H38" s="76" t="s">
        <v>93</v>
      </c>
      <c r="I38" s="76" t="s">
        <v>107</v>
      </c>
      <c r="J38" s="78">
        <f aca="true" t="shared" si="11" ref="J38:O38">J83</f>
        <v>920000</v>
      </c>
      <c r="K38" s="78">
        <f t="shared" si="11"/>
        <v>0</v>
      </c>
      <c r="L38" s="78">
        <f t="shared" si="11"/>
        <v>736000</v>
      </c>
      <c r="M38" s="78">
        <f t="shared" si="11"/>
        <v>0</v>
      </c>
      <c r="N38" s="78">
        <f t="shared" si="11"/>
        <v>920000</v>
      </c>
      <c r="O38" s="78">
        <f t="shared" si="11"/>
        <v>0</v>
      </c>
      <c r="P38" s="245"/>
    </row>
    <row r="39" spans="1:16" ht="30" customHeight="1">
      <c r="A39" s="20"/>
      <c r="B39" s="182"/>
      <c r="C39" s="175"/>
      <c r="D39" s="151"/>
      <c r="E39" s="18" t="s">
        <v>82</v>
      </c>
      <c r="F39" s="18" t="s">
        <v>83</v>
      </c>
      <c r="G39" s="18" t="s">
        <v>92</v>
      </c>
      <c r="H39" s="18" t="s">
        <v>174</v>
      </c>
      <c r="I39" s="18" t="s">
        <v>175</v>
      </c>
      <c r="J39" s="23">
        <v>0</v>
      </c>
      <c r="K39" s="23">
        <v>300000</v>
      </c>
      <c r="L39" s="23">
        <v>0</v>
      </c>
      <c r="M39" s="23"/>
      <c r="N39" s="23">
        <v>0</v>
      </c>
      <c r="O39" s="23">
        <v>0</v>
      </c>
      <c r="P39" s="245"/>
    </row>
    <row r="40" spans="1:16" ht="30" customHeight="1">
      <c r="A40" s="20"/>
      <c r="B40" s="182"/>
      <c r="C40" s="175"/>
      <c r="D40" s="151"/>
      <c r="E40" s="83" t="s">
        <v>82</v>
      </c>
      <c r="F40" s="83" t="s">
        <v>83</v>
      </c>
      <c r="G40" s="83" t="s">
        <v>99</v>
      </c>
      <c r="H40" s="83" t="s">
        <v>121</v>
      </c>
      <c r="I40" s="83" t="s">
        <v>122</v>
      </c>
      <c r="J40" s="96">
        <f aca="true" t="shared" si="12" ref="J40:O40">J159</f>
        <v>2193924.89</v>
      </c>
      <c r="K40" s="96">
        <f t="shared" si="12"/>
        <v>0</v>
      </c>
      <c r="L40" s="96">
        <f t="shared" si="12"/>
        <v>0</v>
      </c>
      <c r="M40" s="96">
        <f t="shared" si="12"/>
        <v>0</v>
      </c>
      <c r="N40" s="96">
        <f t="shared" si="12"/>
        <v>0</v>
      </c>
      <c r="O40" s="96">
        <f t="shared" si="12"/>
        <v>0</v>
      </c>
      <c r="P40" s="245"/>
    </row>
    <row r="41" spans="1:16" ht="30" customHeight="1">
      <c r="A41" s="20"/>
      <c r="B41" s="182"/>
      <c r="C41" s="175"/>
      <c r="D41" s="188" t="s">
        <v>6</v>
      </c>
      <c r="E41" s="76" t="s">
        <v>82</v>
      </c>
      <c r="F41" s="76" t="s">
        <v>83</v>
      </c>
      <c r="G41" s="76" t="s">
        <v>92</v>
      </c>
      <c r="H41" s="76" t="s">
        <v>93</v>
      </c>
      <c r="I41" s="76" t="s">
        <v>107</v>
      </c>
      <c r="J41" s="78">
        <f aca="true" t="shared" si="13" ref="J41:O42">J84</f>
        <v>80000</v>
      </c>
      <c r="K41" s="78">
        <f t="shared" si="13"/>
        <v>0</v>
      </c>
      <c r="L41" s="78">
        <f t="shared" si="13"/>
        <v>64000</v>
      </c>
      <c r="M41" s="78">
        <f t="shared" si="13"/>
        <v>0</v>
      </c>
      <c r="N41" s="78">
        <f>N84</f>
        <v>80000</v>
      </c>
      <c r="O41" s="78">
        <f t="shared" si="13"/>
        <v>0</v>
      </c>
      <c r="P41" s="245"/>
    </row>
    <row r="42" spans="1:16" ht="45" customHeight="1">
      <c r="A42" s="20"/>
      <c r="B42" s="182"/>
      <c r="C42" s="175"/>
      <c r="D42" s="189"/>
      <c r="E42" s="76" t="s">
        <v>82</v>
      </c>
      <c r="F42" s="76" t="s">
        <v>83</v>
      </c>
      <c r="G42" s="76" t="s">
        <v>92</v>
      </c>
      <c r="H42" s="76" t="s">
        <v>93</v>
      </c>
      <c r="I42" s="76" t="s">
        <v>108</v>
      </c>
      <c r="J42" s="78">
        <f t="shared" si="13"/>
        <v>122040</v>
      </c>
      <c r="K42" s="78">
        <f t="shared" si="13"/>
        <v>1000000</v>
      </c>
      <c r="L42" s="78">
        <f t="shared" si="13"/>
        <v>0</v>
      </c>
      <c r="M42" s="78">
        <f t="shared" si="13"/>
        <v>0</v>
      </c>
      <c r="N42" s="78">
        <f>N85</f>
        <v>0</v>
      </c>
      <c r="O42" s="78">
        <f t="shared" si="13"/>
        <v>0</v>
      </c>
      <c r="P42" s="245"/>
    </row>
    <row r="43" spans="1:16" ht="0" customHeight="1" hidden="1">
      <c r="A43" s="20"/>
      <c r="B43" s="182"/>
      <c r="C43" s="175"/>
      <c r="D43" s="189"/>
      <c r="E43" s="83" t="s">
        <v>82</v>
      </c>
      <c r="F43" s="83" t="s">
        <v>83</v>
      </c>
      <c r="G43" s="83" t="s">
        <v>99</v>
      </c>
      <c r="H43" s="83" t="s">
        <v>100</v>
      </c>
      <c r="I43" s="83" t="s">
        <v>116</v>
      </c>
      <c r="J43" s="96">
        <f>J160</f>
        <v>0</v>
      </c>
      <c r="K43" s="96">
        <f>K160</f>
        <v>0</v>
      </c>
      <c r="L43" s="96">
        <f>L160</f>
        <v>0</v>
      </c>
      <c r="M43" s="96">
        <f>M160</f>
        <v>0</v>
      </c>
      <c r="N43" s="96"/>
      <c r="O43" s="96"/>
      <c r="P43" s="245"/>
    </row>
    <row r="44" spans="1:16" s="13" customFormat="1" ht="25.5" customHeight="1" hidden="1">
      <c r="A44" s="32"/>
      <c r="B44" s="182"/>
      <c r="C44" s="175"/>
      <c r="D44" s="189"/>
      <c r="E44" s="83" t="s">
        <v>82</v>
      </c>
      <c r="F44" s="83" t="s">
        <v>83</v>
      </c>
      <c r="G44" s="83" t="s">
        <v>99</v>
      </c>
      <c r="H44" s="83" t="s">
        <v>119</v>
      </c>
      <c r="I44" s="83" t="s">
        <v>117</v>
      </c>
      <c r="J44" s="96">
        <f>J165</f>
        <v>0</v>
      </c>
      <c r="K44" s="96">
        <f>K165</f>
        <v>0</v>
      </c>
      <c r="L44" s="96">
        <v>0</v>
      </c>
      <c r="M44" s="96">
        <f>M165</f>
        <v>0</v>
      </c>
      <c r="N44" s="96"/>
      <c r="O44" s="96"/>
      <c r="P44" s="245"/>
    </row>
    <row r="45" spans="1:16" s="13" customFormat="1" ht="30" customHeight="1">
      <c r="A45" s="32"/>
      <c r="B45" s="182"/>
      <c r="C45" s="175"/>
      <c r="D45" s="189"/>
      <c r="E45" s="83" t="s">
        <v>82</v>
      </c>
      <c r="F45" s="83" t="s">
        <v>83</v>
      </c>
      <c r="G45" s="83" t="s">
        <v>99</v>
      </c>
      <c r="H45" s="83" t="s">
        <v>121</v>
      </c>
      <c r="I45" s="83" t="s">
        <v>122</v>
      </c>
      <c r="J45" s="96">
        <f aca="true" t="shared" si="14" ref="J45:O45">J162</f>
        <v>22161.11</v>
      </c>
      <c r="K45" s="96">
        <f t="shared" si="14"/>
        <v>0</v>
      </c>
      <c r="L45" s="96">
        <f t="shared" si="14"/>
        <v>0</v>
      </c>
      <c r="M45" s="96">
        <f t="shared" si="14"/>
        <v>0</v>
      </c>
      <c r="N45" s="96">
        <f t="shared" si="14"/>
        <v>0</v>
      </c>
      <c r="O45" s="96">
        <f t="shared" si="14"/>
        <v>0</v>
      </c>
      <c r="P45" s="245"/>
    </row>
    <row r="46" spans="1:16" s="13" customFormat="1" ht="30" customHeight="1">
      <c r="A46" s="32"/>
      <c r="B46" s="182"/>
      <c r="C46" s="175"/>
      <c r="D46" s="189"/>
      <c r="E46" s="83" t="s">
        <v>82</v>
      </c>
      <c r="F46" s="83" t="s">
        <v>83</v>
      </c>
      <c r="G46" s="83" t="s">
        <v>99</v>
      </c>
      <c r="H46" s="83" t="s">
        <v>100</v>
      </c>
      <c r="I46" s="83" t="s">
        <v>116</v>
      </c>
      <c r="J46" s="96">
        <f aca="true" t="shared" si="15" ref="J46:O46">J161</f>
        <v>0</v>
      </c>
      <c r="K46" s="96">
        <f t="shared" si="15"/>
        <v>0</v>
      </c>
      <c r="L46" s="96">
        <f t="shared" si="15"/>
        <v>0</v>
      </c>
      <c r="M46" s="96">
        <f t="shared" si="15"/>
        <v>0</v>
      </c>
      <c r="N46" s="96">
        <f t="shared" si="15"/>
        <v>0</v>
      </c>
      <c r="O46" s="96">
        <f t="shared" si="15"/>
        <v>0</v>
      </c>
      <c r="P46" s="245"/>
    </row>
    <row r="47" spans="1:16" ht="30" customHeight="1">
      <c r="A47" s="20"/>
      <c r="B47" s="182"/>
      <c r="C47" s="175"/>
      <c r="D47" s="189"/>
      <c r="E47" s="83" t="s">
        <v>82</v>
      </c>
      <c r="F47" s="83" t="s">
        <v>83</v>
      </c>
      <c r="G47" s="83" t="s">
        <v>99</v>
      </c>
      <c r="H47" s="83" t="s">
        <v>100</v>
      </c>
      <c r="I47" s="83" t="s">
        <v>123</v>
      </c>
      <c r="J47" s="96">
        <f aca="true" t="shared" si="16" ref="J47:O47">J163</f>
        <v>19200</v>
      </c>
      <c r="K47" s="96">
        <f t="shared" si="16"/>
        <v>0</v>
      </c>
      <c r="L47" s="96">
        <f t="shared" si="16"/>
        <v>0</v>
      </c>
      <c r="M47" s="96">
        <f t="shared" si="16"/>
        <v>0</v>
      </c>
      <c r="N47" s="96">
        <f t="shared" si="16"/>
        <v>0</v>
      </c>
      <c r="O47" s="96">
        <f t="shared" si="16"/>
        <v>0</v>
      </c>
      <c r="P47" s="245"/>
    </row>
    <row r="48" spans="1:16" ht="30" customHeight="1">
      <c r="A48" s="20"/>
      <c r="B48" s="182"/>
      <c r="C48" s="175"/>
      <c r="D48" s="189"/>
      <c r="E48" s="83" t="s">
        <v>82</v>
      </c>
      <c r="F48" s="83" t="s">
        <v>83</v>
      </c>
      <c r="G48" s="83" t="s">
        <v>99</v>
      </c>
      <c r="H48" s="83" t="s">
        <v>203</v>
      </c>
      <c r="I48" s="83" t="s">
        <v>204</v>
      </c>
      <c r="J48" s="96">
        <v>0</v>
      </c>
      <c r="K48" s="96">
        <v>0</v>
      </c>
      <c r="L48" s="133">
        <f>L165</f>
        <v>0</v>
      </c>
      <c r="M48" s="96"/>
      <c r="N48" s="96">
        <v>0</v>
      </c>
      <c r="O48" s="96">
        <v>0</v>
      </c>
      <c r="P48" s="245"/>
    </row>
    <row r="49" spans="1:16" ht="30" customHeight="1">
      <c r="A49" s="20"/>
      <c r="B49" s="182"/>
      <c r="C49" s="175"/>
      <c r="D49" s="189"/>
      <c r="E49" s="83" t="s">
        <v>82</v>
      </c>
      <c r="F49" s="83" t="s">
        <v>83</v>
      </c>
      <c r="G49" s="83" t="s">
        <v>99</v>
      </c>
      <c r="H49" s="83" t="s">
        <v>100</v>
      </c>
      <c r="I49" s="83" t="s">
        <v>125</v>
      </c>
      <c r="J49" s="96">
        <f>J164</f>
        <v>787993</v>
      </c>
      <c r="K49" s="96">
        <f>K163</f>
        <v>0</v>
      </c>
      <c r="L49" s="96">
        <f>L163</f>
        <v>0</v>
      </c>
      <c r="M49" s="96">
        <f>M163</f>
        <v>0</v>
      </c>
      <c r="N49" s="96">
        <f>N163</f>
        <v>0</v>
      </c>
      <c r="O49" s="96">
        <f>O163</f>
        <v>0</v>
      </c>
      <c r="P49" s="245"/>
    </row>
    <row r="50" spans="1:16" ht="30" customHeight="1">
      <c r="A50" s="20"/>
      <c r="B50" s="182"/>
      <c r="C50" s="175"/>
      <c r="D50" s="193"/>
      <c r="E50" s="83" t="s">
        <v>82</v>
      </c>
      <c r="F50" s="83" t="s">
        <v>83</v>
      </c>
      <c r="G50" s="83" t="s">
        <v>99</v>
      </c>
      <c r="H50" s="83" t="s">
        <v>247</v>
      </c>
      <c r="I50" s="83" t="s">
        <v>248</v>
      </c>
      <c r="J50" s="96">
        <v>0</v>
      </c>
      <c r="K50" s="96">
        <v>150000</v>
      </c>
      <c r="L50" s="96">
        <v>0</v>
      </c>
      <c r="M50" s="96"/>
      <c r="N50" s="96">
        <v>0</v>
      </c>
      <c r="O50" s="96">
        <v>0</v>
      </c>
      <c r="P50" s="245"/>
    </row>
    <row r="51" spans="1:16" ht="30" customHeight="1">
      <c r="A51" s="20"/>
      <c r="B51" s="182"/>
      <c r="C51" s="175"/>
      <c r="D51" s="100" t="s">
        <v>0</v>
      </c>
      <c r="E51" s="19"/>
      <c r="F51" s="19"/>
      <c r="G51" s="19"/>
      <c r="H51" s="19"/>
      <c r="I51" s="19"/>
      <c r="J51" s="33">
        <f aca="true" t="shared" si="17" ref="J51:O51">J86+J167</f>
        <v>5984059</v>
      </c>
      <c r="K51" s="33">
        <f t="shared" si="17"/>
        <v>7112933</v>
      </c>
      <c r="L51" s="33">
        <f t="shared" si="17"/>
        <v>4399300</v>
      </c>
      <c r="M51" s="33">
        <f t="shared" si="17"/>
        <v>7114300</v>
      </c>
      <c r="N51" s="33">
        <f t="shared" si="17"/>
        <v>4399300</v>
      </c>
      <c r="O51" s="33">
        <f t="shared" si="17"/>
        <v>4399300</v>
      </c>
      <c r="P51" s="245"/>
    </row>
    <row r="52" spans="1:16" ht="30" customHeight="1">
      <c r="A52" s="20"/>
      <c r="B52" s="183"/>
      <c r="C52" s="156"/>
      <c r="D52" s="10" t="s">
        <v>7</v>
      </c>
      <c r="E52" s="115"/>
      <c r="F52" s="115"/>
      <c r="G52" s="115"/>
      <c r="H52" s="115"/>
      <c r="I52" s="115"/>
      <c r="J52" s="43">
        <f aca="true" t="shared" si="18" ref="J52:O52">SUM(J13:J51)</f>
        <v>56350170.66</v>
      </c>
      <c r="K52" s="43">
        <f t="shared" si="18"/>
        <v>65688141.53000001</v>
      </c>
      <c r="L52" s="43">
        <f t="shared" si="18"/>
        <v>47627307</v>
      </c>
      <c r="M52" s="43">
        <f t="shared" si="18"/>
        <v>59848326</v>
      </c>
      <c r="N52" s="43">
        <f t="shared" si="18"/>
        <v>43982557.82</v>
      </c>
      <c r="O52" s="43">
        <f t="shared" si="18"/>
        <v>34349407</v>
      </c>
      <c r="P52" s="246"/>
    </row>
    <row r="53" spans="1:16" ht="30" customHeight="1">
      <c r="A53" s="249"/>
      <c r="B53" s="243" t="s">
        <v>136</v>
      </c>
      <c r="C53" s="238" t="s">
        <v>111</v>
      </c>
      <c r="D53" s="235" t="s">
        <v>1</v>
      </c>
      <c r="E53" s="58" t="s">
        <v>82</v>
      </c>
      <c r="F53" s="58" t="s">
        <v>83</v>
      </c>
      <c r="G53" s="58" t="s">
        <v>84</v>
      </c>
      <c r="H53" s="58" t="s">
        <v>85</v>
      </c>
      <c r="I53" s="58" t="s">
        <v>86</v>
      </c>
      <c r="J53" s="59">
        <f>J59</f>
        <v>936159</v>
      </c>
      <c r="K53" s="60">
        <f aca="true" t="shared" si="19" ref="K53:O54">K59</f>
        <v>1300275</v>
      </c>
      <c r="L53" s="60">
        <f t="shared" si="19"/>
        <v>1419180</v>
      </c>
      <c r="M53" s="60">
        <f t="shared" si="19"/>
        <v>578209</v>
      </c>
      <c r="N53" s="60">
        <f>N59</f>
        <v>1419180</v>
      </c>
      <c r="O53" s="60">
        <f t="shared" si="19"/>
        <v>1419180</v>
      </c>
      <c r="P53" s="235"/>
    </row>
    <row r="54" spans="1:16" ht="30" customHeight="1">
      <c r="A54" s="250"/>
      <c r="B54" s="243"/>
      <c r="C54" s="238"/>
      <c r="D54" s="237"/>
      <c r="E54" s="58" t="s">
        <v>82</v>
      </c>
      <c r="F54" s="58" t="s">
        <v>83</v>
      </c>
      <c r="G54" s="58" t="s">
        <v>84</v>
      </c>
      <c r="H54" s="58" t="s">
        <v>85</v>
      </c>
      <c r="I54" s="58" t="s">
        <v>87</v>
      </c>
      <c r="J54" s="59">
        <f>J60</f>
        <v>7903603.83</v>
      </c>
      <c r="K54" s="60">
        <f>K60</f>
        <v>8954587.66</v>
      </c>
      <c r="L54" s="60">
        <f t="shared" si="19"/>
        <v>9352902</v>
      </c>
      <c r="M54" s="60">
        <f t="shared" si="19"/>
        <v>7185971</v>
      </c>
      <c r="N54" s="60">
        <f>N60</f>
        <v>8556086</v>
      </c>
      <c r="O54" s="60">
        <f t="shared" si="19"/>
        <v>6652902</v>
      </c>
      <c r="P54" s="236"/>
    </row>
    <row r="55" spans="1:16" ht="30" customHeight="1">
      <c r="A55" s="250"/>
      <c r="B55" s="243"/>
      <c r="C55" s="238"/>
      <c r="D55" s="61" t="s">
        <v>5</v>
      </c>
      <c r="E55" s="58"/>
      <c r="F55" s="58"/>
      <c r="G55" s="58"/>
      <c r="H55" s="58"/>
      <c r="I55" s="58"/>
      <c r="J55" s="59">
        <v>0</v>
      </c>
      <c r="K55" s="60">
        <f aca="true" t="shared" si="20" ref="K55:O57">K66+K71</f>
        <v>0</v>
      </c>
      <c r="L55" s="60">
        <f t="shared" si="20"/>
        <v>0</v>
      </c>
      <c r="M55" s="60">
        <f t="shared" si="20"/>
        <v>0</v>
      </c>
      <c r="N55" s="60">
        <f>N66+N71</f>
        <v>0</v>
      </c>
      <c r="O55" s="60">
        <f t="shared" si="20"/>
        <v>0</v>
      </c>
      <c r="P55" s="236"/>
    </row>
    <row r="56" spans="1:16" ht="30" customHeight="1">
      <c r="A56" s="250"/>
      <c r="B56" s="243"/>
      <c r="C56" s="238"/>
      <c r="D56" s="61" t="s">
        <v>6</v>
      </c>
      <c r="E56" s="58"/>
      <c r="F56" s="58"/>
      <c r="G56" s="58"/>
      <c r="H56" s="58"/>
      <c r="I56" s="58"/>
      <c r="J56" s="59">
        <v>0</v>
      </c>
      <c r="K56" s="60">
        <f t="shared" si="20"/>
        <v>0</v>
      </c>
      <c r="L56" s="60">
        <f t="shared" si="20"/>
        <v>0</v>
      </c>
      <c r="M56" s="60">
        <f t="shared" si="20"/>
        <v>0</v>
      </c>
      <c r="N56" s="60">
        <f>N67+N72</f>
        <v>0</v>
      </c>
      <c r="O56" s="60">
        <f t="shared" si="20"/>
        <v>0</v>
      </c>
      <c r="P56" s="236"/>
    </row>
    <row r="57" spans="1:16" ht="30" customHeight="1">
      <c r="A57" s="250"/>
      <c r="B57" s="243"/>
      <c r="C57" s="238"/>
      <c r="D57" s="61" t="s">
        <v>0</v>
      </c>
      <c r="E57" s="58"/>
      <c r="F57" s="58"/>
      <c r="G57" s="58"/>
      <c r="H57" s="58"/>
      <c r="I57" s="58"/>
      <c r="J57" s="59">
        <v>0</v>
      </c>
      <c r="K57" s="60">
        <f t="shared" si="20"/>
        <v>0</v>
      </c>
      <c r="L57" s="60">
        <f t="shared" si="20"/>
        <v>0</v>
      </c>
      <c r="M57" s="60">
        <f t="shared" si="20"/>
        <v>0</v>
      </c>
      <c r="N57" s="60">
        <f>N68+N73</f>
        <v>0</v>
      </c>
      <c r="O57" s="60">
        <f t="shared" si="20"/>
        <v>0</v>
      </c>
      <c r="P57" s="236"/>
    </row>
    <row r="58" spans="1:16" ht="30" customHeight="1">
      <c r="A58" s="250"/>
      <c r="B58" s="243"/>
      <c r="C58" s="238"/>
      <c r="D58" s="62" t="s">
        <v>7</v>
      </c>
      <c r="E58" s="63"/>
      <c r="F58" s="63"/>
      <c r="G58" s="63"/>
      <c r="H58" s="63"/>
      <c r="I58" s="63"/>
      <c r="J58" s="64">
        <f>SUM(J53:J57)</f>
        <v>8839762.83</v>
      </c>
      <c r="K58" s="65">
        <f>K53+K54+K55+K56+K57</f>
        <v>10254862.66</v>
      </c>
      <c r="L58" s="65">
        <f>L53+L54+L55+L56+L57</f>
        <v>10772082</v>
      </c>
      <c r="M58" s="65">
        <f>M53+M54+M55+M56+M57</f>
        <v>7764180</v>
      </c>
      <c r="N58" s="65">
        <f>N53+N54+N55+N56+N57</f>
        <v>9975266</v>
      </c>
      <c r="O58" s="65">
        <f>O53+O54+O55+O56+O57</f>
        <v>8072082</v>
      </c>
      <c r="P58" s="237"/>
    </row>
    <row r="59" spans="1:16" ht="30" customHeight="1">
      <c r="A59" s="229">
        <v>1</v>
      </c>
      <c r="B59" s="233" t="s">
        <v>15</v>
      </c>
      <c r="C59" s="151" t="s">
        <v>112</v>
      </c>
      <c r="D59" s="155" t="s">
        <v>1</v>
      </c>
      <c r="E59" s="17" t="s">
        <v>82</v>
      </c>
      <c r="F59" s="17" t="s">
        <v>83</v>
      </c>
      <c r="G59" s="17" t="s">
        <v>84</v>
      </c>
      <c r="H59" s="17" t="s">
        <v>85</v>
      </c>
      <c r="I59" s="17" t="s">
        <v>86</v>
      </c>
      <c r="J59" s="33">
        <f aca="true" t="shared" si="21" ref="J59:O59">J65</f>
        <v>936159</v>
      </c>
      <c r="K59" s="22">
        <f t="shared" si="21"/>
        <v>1300275</v>
      </c>
      <c r="L59" s="22">
        <f t="shared" si="21"/>
        <v>1419180</v>
      </c>
      <c r="M59" s="22">
        <f t="shared" si="21"/>
        <v>578209</v>
      </c>
      <c r="N59" s="22">
        <f t="shared" si="21"/>
        <v>1419180</v>
      </c>
      <c r="O59" s="22">
        <f t="shared" si="21"/>
        <v>1419180</v>
      </c>
      <c r="P59" s="102"/>
    </row>
    <row r="60" spans="1:16" ht="30" customHeight="1">
      <c r="A60" s="230"/>
      <c r="B60" s="233"/>
      <c r="C60" s="151"/>
      <c r="D60" s="156"/>
      <c r="E60" s="17" t="s">
        <v>82</v>
      </c>
      <c r="F60" s="17" t="s">
        <v>83</v>
      </c>
      <c r="G60" s="17" t="s">
        <v>84</v>
      </c>
      <c r="H60" s="17" t="s">
        <v>85</v>
      </c>
      <c r="I60" s="17" t="s">
        <v>87</v>
      </c>
      <c r="J60" s="33">
        <f aca="true" t="shared" si="22" ref="J60:O60">J70</f>
        <v>7903603.83</v>
      </c>
      <c r="K60" s="22">
        <f t="shared" si="22"/>
        <v>8954587.66</v>
      </c>
      <c r="L60" s="22">
        <f t="shared" si="22"/>
        <v>9352902</v>
      </c>
      <c r="M60" s="22">
        <f t="shared" si="22"/>
        <v>7185971</v>
      </c>
      <c r="N60" s="22">
        <f t="shared" si="22"/>
        <v>8556086</v>
      </c>
      <c r="O60" s="22">
        <f t="shared" si="22"/>
        <v>6652902</v>
      </c>
      <c r="P60" s="102"/>
    </row>
    <row r="61" spans="1:16" ht="30" customHeight="1">
      <c r="A61" s="230"/>
      <c r="B61" s="233"/>
      <c r="C61" s="151"/>
      <c r="D61" s="100" t="s">
        <v>5</v>
      </c>
      <c r="E61" s="17"/>
      <c r="F61" s="17"/>
      <c r="G61" s="17"/>
      <c r="H61" s="17"/>
      <c r="I61" s="17"/>
      <c r="J61" s="33">
        <v>0</v>
      </c>
      <c r="K61" s="22">
        <f>K55</f>
        <v>0</v>
      </c>
      <c r="L61" s="22">
        <f>L55</f>
        <v>0</v>
      </c>
      <c r="M61" s="22">
        <f>M55</f>
        <v>0</v>
      </c>
      <c r="N61" s="22">
        <f>N55</f>
        <v>0</v>
      </c>
      <c r="O61" s="22">
        <f>O55</f>
        <v>0</v>
      </c>
      <c r="P61" s="102"/>
    </row>
    <row r="62" spans="1:16" ht="30" customHeight="1">
      <c r="A62" s="230"/>
      <c r="B62" s="233"/>
      <c r="C62" s="151"/>
      <c r="D62" s="100" t="s">
        <v>6</v>
      </c>
      <c r="E62" s="17"/>
      <c r="F62" s="17"/>
      <c r="G62" s="17"/>
      <c r="H62" s="17"/>
      <c r="I62" s="17"/>
      <c r="J62" s="33">
        <v>0</v>
      </c>
      <c r="K62" s="22">
        <f>K57</f>
        <v>0</v>
      </c>
      <c r="L62" s="22">
        <f>L57</f>
        <v>0</v>
      </c>
      <c r="M62" s="22">
        <f>M57</f>
        <v>0</v>
      </c>
      <c r="N62" s="22">
        <f>N57</f>
        <v>0</v>
      </c>
      <c r="O62" s="22">
        <f>O57</f>
        <v>0</v>
      </c>
      <c r="P62" s="102"/>
    </row>
    <row r="63" spans="1:16" ht="30" customHeight="1">
      <c r="A63" s="230"/>
      <c r="B63" s="233"/>
      <c r="C63" s="151"/>
      <c r="D63" s="100" t="s">
        <v>0</v>
      </c>
      <c r="E63" s="17"/>
      <c r="F63" s="17"/>
      <c r="G63" s="17"/>
      <c r="H63" s="17"/>
      <c r="I63" s="17"/>
      <c r="J63" s="33">
        <v>0</v>
      </c>
      <c r="K63" s="22">
        <f>K57</f>
        <v>0</v>
      </c>
      <c r="L63" s="22">
        <f>L57</f>
        <v>0</v>
      </c>
      <c r="M63" s="22">
        <f>M57</f>
        <v>0</v>
      </c>
      <c r="N63" s="22">
        <f>N57</f>
        <v>0</v>
      </c>
      <c r="O63" s="22">
        <f>O57</f>
        <v>0</v>
      </c>
      <c r="P63" s="102"/>
    </row>
    <row r="64" spans="1:16" ht="30" customHeight="1">
      <c r="A64" s="230"/>
      <c r="B64" s="233"/>
      <c r="C64" s="151"/>
      <c r="D64" s="10" t="s">
        <v>7</v>
      </c>
      <c r="E64" s="18"/>
      <c r="F64" s="18"/>
      <c r="G64" s="18"/>
      <c r="H64" s="18"/>
      <c r="I64" s="18"/>
      <c r="J64" s="43">
        <f>SUM(J59:J63)</f>
        <v>8839762.83</v>
      </c>
      <c r="K64" s="23">
        <f>K59+K60+K61+K62+K63</f>
        <v>10254862.66</v>
      </c>
      <c r="L64" s="23">
        <f>L59+L60+L61+L62+L63</f>
        <v>10772082</v>
      </c>
      <c r="M64" s="23">
        <f>M59+M60+M61+M62+M63</f>
        <v>7764180</v>
      </c>
      <c r="N64" s="23">
        <f>N59+N60+N61+N62+N63</f>
        <v>9975266</v>
      </c>
      <c r="O64" s="23">
        <f>O59+O60+O61+O62+O63</f>
        <v>8072082</v>
      </c>
      <c r="P64" s="102"/>
    </row>
    <row r="65" spans="1:16" ht="30" customHeight="1">
      <c r="A65" s="143" t="s">
        <v>11</v>
      </c>
      <c r="B65" s="155" t="s">
        <v>16</v>
      </c>
      <c r="C65" s="155" t="s">
        <v>112</v>
      </c>
      <c r="D65" s="100" t="s">
        <v>1</v>
      </c>
      <c r="E65" s="17" t="s">
        <v>82</v>
      </c>
      <c r="F65" s="17" t="s">
        <v>83</v>
      </c>
      <c r="G65" s="17" t="s">
        <v>84</v>
      </c>
      <c r="H65" s="17" t="s">
        <v>85</v>
      </c>
      <c r="I65" s="17" t="s">
        <v>86</v>
      </c>
      <c r="J65" s="33">
        <f>982842-46683</f>
        <v>936159</v>
      </c>
      <c r="K65" s="22">
        <v>1300275</v>
      </c>
      <c r="L65" s="22">
        <v>1419180</v>
      </c>
      <c r="M65" s="22">
        <v>578209</v>
      </c>
      <c r="N65" s="22">
        <v>1419180</v>
      </c>
      <c r="O65" s="22">
        <v>1419180</v>
      </c>
      <c r="P65" s="188" t="s">
        <v>148</v>
      </c>
    </row>
    <row r="66" spans="1:16" ht="30" customHeight="1">
      <c r="A66" s="146"/>
      <c r="B66" s="175"/>
      <c r="C66" s="175"/>
      <c r="D66" s="100" t="s">
        <v>5</v>
      </c>
      <c r="E66" s="17"/>
      <c r="F66" s="17"/>
      <c r="G66" s="17"/>
      <c r="H66" s="17"/>
      <c r="I66" s="17"/>
      <c r="J66" s="33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189"/>
    </row>
    <row r="67" spans="1:16" ht="30" customHeight="1">
      <c r="A67" s="146"/>
      <c r="B67" s="175"/>
      <c r="C67" s="175"/>
      <c r="D67" s="100" t="s">
        <v>6</v>
      </c>
      <c r="E67" s="17"/>
      <c r="F67" s="17"/>
      <c r="G67" s="17"/>
      <c r="H67" s="17"/>
      <c r="I67" s="17"/>
      <c r="J67" s="33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189"/>
    </row>
    <row r="68" spans="1:16" ht="30" customHeight="1">
      <c r="A68" s="146"/>
      <c r="B68" s="175"/>
      <c r="C68" s="175"/>
      <c r="D68" s="100" t="s">
        <v>0</v>
      </c>
      <c r="E68" s="17"/>
      <c r="F68" s="17"/>
      <c r="G68" s="17"/>
      <c r="H68" s="17"/>
      <c r="I68" s="17"/>
      <c r="J68" s="33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189"/>
    </row>
    <row r="69" spans="1:16" ht="30" customHeight="1">
      <c r="A69" s="147"/>
      <c r="B69" s="156"/>
      <c r="C69" s="156"/>
      <c r="D69" s="10" t="s">
        <v>7</v>
      </c>
      <c r="E69" s="18"/>
      <c r="F69" s="18"/>
      <c r="G69" s="18"/>
      <c r="H69" s="18"/>
      <c r="I69" s="18"/>
      <c r="J69" s="43">
        <f>SUM(J65:J68)</f>
        <v>936159</v>
      </c>
      <c r="K69" s="23">
        <f>K65+K66+K67+K68</f>
        <v>1300275</v>
      </c>
      <c r="L69" s="23">
        <f>L65+L66+L67+L68</f>
        <v>1419180</v>
      </c>
      <c r="M69" s="23">
        <f>M65+M66+M67+M68</f>
        <v>578209</v>
      </c>
      <c r="N69" s="23">
        <f>N65+N66+N67+N68</f>
        <v>1419180</v>
      </c>
      <c r="O69" s="23">
        <f>O65+O66+O67+O68</f>
        <v>1419180</v>
      </c>
      <c r="P69" s="189"/>
    </row>
    <row r="70" spans="1:16" ht="30" customHeight="1">
      <c r="A70" s="143" t="s">
        <v>12</v>
      </c>
      <c r="B70" s="151" t="s">
        <v>69</v>
      </c>
      <c r="C70" s="155" t="s">
        <v>112</v>
      </c>
      <c r="D70" s="100" t="s">
        <v>1</v>
      </c>
      <c r="E70" s="17" t="s">
        <v>82</v>
      </c>
      <c r="F70" s="17" t="s">
        <v>83</v>
      </c>
      <c r="G70" s="17" t="s">
        <v>84</v>
      </c>
      <c r="H70" s="17" t="s">
        <v>85</v>
      </c>
      <c r="I70" s="17" t="s">
        <v>87</v>
      </c>
      <c r="J70" s="33">
        <f>7900562+3041.83</f>
        <v>7903603.83</v>
      </c>
      <c r="K70" s="99">
        <v>8954587.66</v>
      </c>
      <c r="L70" s="22">
        <v>9352902</v>
      </c>
      <c r="M70" s="22">
        <v>7185971</v>
      </c>
      <c r="N70" s="22">
        <v>8556086</v>
      </c>
      <c r="O70" s="22">
        <v>6652902</v>
      </c>
      <c r="P70" s="189"/>
    </row>
    <row r="71" spans="1:16" ht="30" customHeight="1">
      <c r="A71" s="146"/>
      <c r="B71" s="151"/>
      <c r="C71" s="175"/>
      <c r="D71" s="100" t="s">
        <v>5</v>
      </c>
      <c r="E71" s="17"/>
      <c r="F71" s="17"/>
      <c r="G71" s="17"/>
      <c r="H71" s="17"/>
      <c r="I71" s="17"/>
      <c r="J71" s="33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189"/>
    </row>
    <row r="72" spans="1:16" ht="30" customHeight="1">
      <c r="A72" s="146"/>
      <c r="B72" s="151"/>
      <c r="C72" s="175"/>
      <c r="D72" s="100" t="s">
        <v>6</v>
      </c>
      <c r="E72" s="17"/>
      <c r="F72" s="17"/>
      <c r="G72" s="17"/>
      <c r="H72" s="17"/>
      <c r="I72" s="17"/>
      <c r="J72" s="33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189"/>
    </row>
    <row r="73" spans="1:16" ht="30" customHeight="1">
      <c r="A73" s="146"/>
      <c r="B73" s="151"/>
      <c r="C73" s="175"/>
      <c r="D73" s="100" t="s">
        <v>0</v>
      </c>
      <c r="E73" s="17"/>
      <c r="F73" s="17"/>
      <c r="G73" s="17"/>
      <c r="H73" s="17"/>
      <c r="I73" s="17"/>
      <c r="J73" s="33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189"/>
    </row>
    <row r="74" spans="1:16" ht="30" customHeight="1">
      <c r="A74" s="147"/>
      <c r="B74" s="151"/>
      <c r="C74" s="156"/>
      <c r="D74" s="10" t="s">
        <v>7</v>
      </c>
      <c r="E74" s="18"/>
      <c r="F74" s="18"/>
      <c r="G74" s="18"/>
      <c r="H74" s="18"/>
      <c r="I74" s="18"/>
      <c r="J74" s="43">
        <f>SUM(J70:J73)</f>
        <v>7903603.83</v>
      </c>
      <c r="K74" s="23">
        <f>K70+K71+K72+K73</f>
        <v>8954587.66</v>
      </c>
      <c r="L74" s="23">
        <f>L70+L71+L72+L73</f>
        <v>9352902</v>
      </c>
      <c r="M74" s="23">
        <f>M70+M71+M72+M73</f>
        <v>7185971</v>
      </c>
      <c r="N74" s="23">
        <f>N70+N71+N72+N73</f>
        <v>8556086</v>
      </c>
      <c r="O74" s="23">
        <f>O70+O71+O72+O73</f>
        <v>6652902</v>
      </c>
      <c r="P74" s="193"/>
    </row>
    <row r="75" spans="1:16" ht="30" customHeight="1">
      <c r="A75" s="226"/>
      <c r="B75" s="234" t="s">
        <v>89</v>
      </c>
      <c r="C75" s="256" t="s">
        <v>143</v>
      </c>
      <c r="D75" s="210" t="s">
        <v>1</v>
      </c>
      <c r="E75" s="76" t="s">
        <v>82</v>
      </c>
      <c r="F75" s="76" t="s">
        <v>83</v>
      </c>
      <c r="G75" s="76" t="s">
        <v>92</v>
      </c>
      <c r="H75" s="76" t="s">
        <v>93</v>
      </c>
      <c r="I75" s="76" t="s">
        <v>94</v>
      </c>
      <c r="J75" s="77">
        <f aca="true" t="shared" si="23" ref="J75:J81">J88</f>
        <v>5585434.14</v>
      </c>
      <c r="K75" s="78">
        <f aca="true" t="shared" si="24" ref="K75:O78">K88</f>
        <v>6014718.15</v>
      </c>
      <c r="L75" s="78">
        <f t="shared" si="24"/>
        <v>6103622</v>
      </c>
      <c r="M75" s="78">
        <f t="shared" si="24"/>
        <v>5496630</v>
      </c>
      <c r="N75" s="78">
        <f aca="true" t="shared" si="25" ref="N75:N81">N88</f>
        <v>5457775</v>
      </c>
      <c r="O75" s="78">
        <f t="shared" si="24"/>
        <v>4333622</v>
      </c>
      <c r="P75" s="207"/>
    </row>
    <row r="76" spans="1:16" ht="30" customHeight="1">
      <c r="A76" s="227"/>
      <c r="B76" s="234"/>
      <c r="C76" s="256"/>
      <c r="D76" s="211"/>
      <c r="E76" s="76" t="s">
        <v>82</v>
      </c>
      <c r="F76" s="76" t="s">
        <v>83</v>
      </c>
      <c r="G76" s="76" t="s">
        <v>92</v>
      </c>
      <c r="H76" s="76" t="s">
        <v>93</v>
      </c>
      <c r="I76" s="76" t="s">
        <v>95</v>
      </c>
      <c r="J76" s="77">
        <f t="shared" si="23"/>
        <v>11943643.6</v>
      </c>
      <c r="K76" s="78">
        <f t="shared" si="24"/>
        <v>12026052.71</v>
      </c>
      <c r="L76" s="78">
        <f t="shared" si="24"/>
        <v>12442447</v>
      </c>
      <c r="M76" s="78">
        <f t="shared" si="24"/>
        <v>11891146</v>
      </c>
      <c r="N76" s="78">
        <f t="shared" si="25"/>
        <v>11607803</v>
      </c>
      <c r="O76" s="78">
        <f t="shared" si="24"/>
        <v>8802663</v>
      </c>
      <c r="P76" s="208"/>
    </row>
    <row r="77" spans="1:16" ht="30" customHeight="1">
      <c r="A77" s="227"/>
      <c r="B77" s="234"/>
      <c r="C77" s="256"/>
      <c r="D77" s="211"/>
      <c r="E77" s="76" t="s">
        <v>82</v>
      </c>
      <c r="F77" s="76" t="s">
        <v>83</v>
      </c>
      <c r="G77" s="76" t="s">
        <v>92</v>
      </c>
      <c r="H77" s="76" t="s">
        <v>93</v>
      </c>
      <c r="I77" s="76" t="s">
        <v>97</v>
      </c>
      <c r="J77" s="77">
        <f t="shared" si="23"/>
        <v>45250</v>
      </c>
      <c r="K77" s="78">
        <f t="shared" si="24"/>
        <v>0</v>
      </c>
      <c r="L77" s="78">
        <f t="shared" si="24"/>
        <v>42250</v>
      </c>
      <c r="M77" s="78">
        <f t="shared" si="24"/>
        <v>0</v>
      </c>
      <c r="N77" s="78">
        <f t="shared" si="25"/>
        <v>0</v>
      </c>
      <c r="O77" s="78">
        <f t="shared" si="24"/>
        <v>0</v>
      </c>
      <c r="P77" s="208"/>
    </row>
    <row r="78" spans="1:16" ht="30" customHeight="1">
      <c r="A78" s="227"/>
      <c r="B78" s="234"/>
      <c r="C78" s="256"/>
      <c r="D78" s="211"/>
      <c r="E78" s="76" t="s">
        <v>82</v>
      </c>
      <c r="F78" s="76" t="s">
        <v>83</v>
      </c>
      <c r="G78" s="76" t="s">
        <v>92</v>
      </c>
      <c r="H78" s="76" t="s">
        <v>93</v>
      </c>
      <c r="I78" s="76" t="s">
        <v>98</v>
      </c>
      <c r="J78" s="77">
        <f t="shared" si="23"/>
        <v>852070.57</v>
      </c>
      <c r="K78" s="78">
        <f t="shared" si="24"/>
        <v>553301.41</v>
      </c>
      <c r="L78" s="78">
        <f t="shared" si="24"/>
        <v>356300</v>
      </c>
      <c r="M78" s="78">
        <f t="shared" si="24"/>
        <v>0</v>
      </c>
      <c r="N78" s="78">
        <f t="shared" si="25"/>
        <v>0</v>
      </c>
      <c r="O78" s="78">
        <f t="shared" si="24"/>
        <v>0</v>
      </c>
      <c r="P78" s="208"/>
    </row>
    <row r="79" spans="1:16" ht="30" customHeight="1">
      <c r="A79" s="227"/>
      <c r="B79" s="234"/>
      <c r="C79" s="256"/>
      <c r="D79" s="211"/>
      <c r="E79" s="76" t="s">
        <v>82</v>
      </c>
      <c r="F79" s="76" t="s">
        <v>83</v>
      </c>
      <c r="G79" s="76" t="s">
        <v>92</v>
      </c>
      <c r="H79" s="76" t="s">
        <v>93</v>
      </c>
      <c r="I79" s="76" t="s">
        <v>107</v>
      </c>
      <c r="J79" s="77">
        <f t="shared" si="23"/>
        <v>86957</v>
      </c>
      <c r="K79" s="78">
        <f aca="true" t="shared" si="26" ref="K79:O81">K92</f>
        <v>0</v>
      </c>
      <c r="L79" s="78">
        <f t="shared" si="26"/>
        <v>60216</v>
      </c>
      <c r="M79" s="78">
        <f t="shared" si="26"/>
        <v>0</v>
      </c>
      <c r="N79" s="78">
        <f t="shared" si="25"/>
        <v>75268.82</v>
      </c>
      <c r="O79" s="78">
        <f t="shared" si="26"/>
        <v>0</v>
      </c>
      <c r="P79" s="208"/>
    </row>
    <row r="80" spans="1:16" ht="30" customHeight="1">
      <c r="A80" s="227"/>
      <c r="B80" s="234"/>
      <c r="C80" s="256"/>
      <c r="D80" s="108"/>
      <c r="E80" s="76" t="s">
        <v>82</v>
      </c>
      <c r="F80" s="76" t="s">
        <v>83</v>
      </c>
      <c r="G80" s="76" t="s">
        <v>92</v>
      </c>
      <c r="H80" s="76" t="s">
        <v>93</v>
      </c>
      <c r="I80" s="76" t="s">
        <v>108</v>
      </c>
      <c r="J80" s="77">
        <f t="shared" si="23"/>
        <v>9856</v>
      </c>
      <c r="K80" s="77">
        <f t="shared" si="26"/>
        <v>75269</v>
      </c>
      <c r="L80" s="77">
        <f t="shared" si="26"/>
        <v>0</v>
      </c>
      <c r="M80" s="77">
        <f t="shared" si="26"/>
        <v>0</v>
      </c>
      <c r="N80" s="77">
        <f t="shared" si="25"/>
        <v>0</v>
      </c>
      <c r="O80" s="77">
        <f t="shared" si="26"/>
        <v>0</v>
      </c>
      <c r="P80" s="208"/>
    </row>
    <row r="81" spans="1:16" ht="30" customHeight="1">
      <c r="A81" s="227"/>
      <c r="B81" s="234"/>
      <c r="C81" s="256"/>
      <c r="D81" s="108"/>
      <c r="E81" s="76" t="s">
        <v>124</v>
      </c>
      <c r="F81" s="76" t="s">
        <v>83</v>
      </c>
      <c r="G81" s="76" t="s">
        <v>92</v>
      </c>
      <c r="H81" s="76" t="s">
        <v>93</v>
      </c>
      <c r="I81" s="76" t="s">
        <v>97</v>
      </c>
      <c r="J81" s="77">
        <f t="shared" si="23"/>
        <v>15000</v>
      </c>
      <c r="K81" s="77">
        <f t="shared" si="26"/>
        <v>30000</v>
      </c>
      <c r="L81" s="77">
        <f t="shared" si="26"/>
        <v>25000</v>
      </c>
      <c r="M81" s="77">
        <f t="shared" si="26"/>
        <v>0</v>
      </c>
      <c r="N81" s="77">
        <f t="shared" si="25"/>
        <v>0</v>
      </c>
      <c r="O81" s="77">
        <f t="shared" si="26"/>
        <v>0</v>
      </c>
      <c r="P81" s="208"/>
    </row>
    <row r="82" spans="1:16" ht="30" customHeight="1">
      <c r="A82" s="227"/>
      <c r="B82" s="234"/>
      <c r="C82" s="256"/>
      <c r="D82" s="262" t="s">
        <v>5</v>
      </c>
      <c r="E82" s="18" t="s">
        <v>82</v>
      </c>
      <c r="F82" s="18" t="s">
        <v>83</v>
      </c>
      <c r="G82" s="18" t="s">
        <v>92</v>
      </c>
      <c r="H82" s="18" t="s">
        <v>174</v>
      </c>
      <c r="I82" s="18" t="s">
        <v>175</v>
      </c>
      <c r="J82" s="23">
        <v>0</v>
      </c>
      <c r="K82" s="23">
        <v>300000</v>
      </c>
      <c r="L82" s="23">
        <v>0</v>
      </c>
      <c r="M82" s="23"/>
      <c r="N82" s="23">
        <v>0</v>
      </c>
      <c r="O82" s="23">
        <v>0</v>
      </c>
      <c r="P82" s="208"/>
    </row>
    <row r="83" spans="1:16" ht="30" customHeight="1">
      <c r="A83" s="227"/>
      <c r="B83" s="234"/>
      <c r="C83" s="256"/>
      <c r="D83" s="263"/>
      <c r="E83" s="76" t="s">
        <v>82</v>
      </c>
      <c r="F83" s="76" t="s">
        <v>83</v>
      </c>
      <c r="G83" s="76" t="s">
        <v>92</v>
      </c>
      <c r="H83" s="76" t="s">
        <v>93</v>
      </c>
      <c r="I83" s="76" t="s">
        <v>107</v>
      </c>
      <c r="J83" s="77">
        <f>J95</f>
        <v>920000</v>
      </c>
      <c r="K83" s="78">
        <f aca="true" t="shared" si="27" ref="K83:O84">K95</f>
        <v>0</v>
      </c>
      <c r="L83" s="78">
        <f t="shared" si="27"/>
        <v>736000</v>
      </c>
      <c r="M83" s="78">
        <f t="shared" si="27"/>
        <v>0</v>
      </c>
      <c r="N83" s="78">
        <f>N95</f>
        <v>920000</v>
      </c>
      <c r="O83" s="78">
        <f t="shared" si="27"/>
        <v>0</v>
      </c>
      <c r="P83" s="208"/>
    </row>
    <row r="84" spans="1:16" ht="30" customHeight="1">
      <c r="A84" s="227"/>
      <c r="B84" s="234"/>
      <c r="C84" s="256"/>
      <c r="D84" s="210" t="s">
        <v>6</v>
      </c>
      <c r="E84" s="76" t="s">
        <v>82</v>
      </c>
      <c r="F84" s="76" t="s">
        <v>83</v>
      </c>
      <c r="G84" s="76" t="s">
        <v>92</v>
      </c>
      <c r="H84" s="76" t="s">
        <v>93</v>
      </c>
      <c r="I84" s="76" t="s">
        <v>108</v>
      </c>
      <c r="J84" s="77">
        <f>J96</f>
        <v>80000</v>
      </c>
      <c r="K84" s="78">
        <f t="shared" si="27"/>
        <v>0</v>
      </c>
      <c r="L84" s="78">
        <f t="shared" si="27"/>
        <v>64000</v>
      </c>
      <c r="M84" s="78">
        <f t="shared" si="27"/>
        <v>0</v>
      </c>
      <c r="N84" s="78">
        <f>N96</f>
        <v>80000</v>
      </c>
      <c r="O84" s="78">
        <f t="shared" si="27"/>
        <v>0</v>
      </c>
      <c r="P84" s="208"/>
    </row>
    <row r="85" spans="1:16" ht="30" customHeight="1">
      <c r="A85" s="227"/>
      <c r="B85" s="234"/>
      <c r="C85" s="256"/>
      <c r="D85" s="212"/>
      <c r="E85" s="76" t="s">
        <v>82</v>
      </c>
      <c r="F85" s="76" t="s">
        <v>83</v>
      </c>
      <c r="G85" s="76" t="s">
        <v>92</v>
      </c>
      <c r="H85" s="76" t="s">
        <v>93</v>
      </c>
      <c r="I85" s="76" t="s">
        <v>108</v>
      </c>
      <c r="J85" s="77">
        <f>J97</f>
        <v>122040</v>
      </c>
      <c r="K85" s="77">
        <f aca="true" t="shared" si="28" ref="K85:O86">K97</f>
        <v>1000000</v>
      </c>
      <c r="L85" s="77">
        <f t="shared" si="28"/>
        <v>0</v>
      </c>
      <c r="M85" s="77">
        <f t="shared" si="28"/>
        <v>0</v>
      </c>
      <c r="N85" s="77">
        <f>N97</f>
        <v>0</v>
      </c>
      <c r="O85" s="77">
        <f t="shared" si="28"/>
        <v>0</v>
      </c>
      <c r="P85" s="208"/>
    </row>
    <row r="86" spans="1:16" ht="30" customHeight="1">
      <c r="A86" s="227"/>
      <c r="B86" s="234"/>
      <c r="C86" s="256"/>
      <c r="D86" s="87" t="s">
        <v>0</v>
      </c>
      <c r="E86" s="76"/>
      <c r="F86" s="76"/>
      <c r="G86" s="76"/>
      <c r="H86" s="76"/>
      <c r="I86" s="76"/>
      <c r="J86" s="77">
        <f>J98</f>
        <v>3257100</v>
      </c>
      <c r="K86" s="78">
        <f t="shared" si="28"/>
        <v>3285633</v>
      </c>
      <c r="L86" s="78">
        <f t="shared" si="28"/>
        <v>3257000</v>
      </c>
      <c r="M86" s="78">
        <f t="shared" si="28"/>
        <v>3257000</v>
      </c>
      <c r="N86" s="78">
        <f>N98</f>
        <v>3257000</v>
      </c>
      <c r="O86" s="78">
        <f t="shared" si="28"/>
        <v>3257000</v>
      </c>
      <c r="P86" s="208"/>
    </row>
    <row r="87" spans="1:16" ht="30" customHeight="1">
      <c r="A87" s="228"/>
      <c r="B87" s="234"/>
      <c r="C87" s="256"/>
      <c r="D87" s="79" t="s">
        <v>7</v>
      </c>
      <c r="E87" s="80"/>
      <c r="F87" s="80"/>
      <c r="G87" s="80"/>
      <c r="H87" s="80"/>
      <c r="I87" s="80"/>
      <c r="J87" s="81">
        <f>SUM(J75:J86)</f>
        <v>22917351.31</v>
      </c>
      <c r="K87" s="82">
        <f>K75+K76+K77+K78+K83+K86+K79+K84+K82+K80+K81+K85</f>
        <v>23284974.27</v>
      </c>
      <c r="L87" s="82">
        <f>L75+L76+L77+L78+L83+L86+L79+L84+L81</f>
        <v>23086835</v>
      </c>
      <c r="M87" s="82">
        <f>M75+M76+M77+M78+M83+M86+M79+M84</f>
        <v>20644776</v>
      </c>
      <c r="N87" s="82">
        <f>N75+N76+N77+N78+N83+N86+N79+N84</f>
        <v>21397846.82</v>
      </c>
      <c r="O87" s="82">
        <f>O75+O76+O77+O78+O83+O86+O79+O84</f>
        <v>16393285</v>
      </c>
      <c r="P87" s="209"/>
    </row>
    <row r="88" spans="1:16" ht="30" customHeight="1">
      <c r="A88" s="229">
        <v>2</v>
      </c>
      <c r="B88" s="233" t="s">
        <v>17</v>
      </c>
      <c r="C88" s="151" t="s">
        <v>142</v>
      </c>
      <c r="D88" s="155" t="s">
        <v>1</v>
      </c>
      <c r="E88" s="17" t="s">
        <v>82</v>
      </c>
      <c r="F88" s="17" t="s">
        <v>83</v>
      </c>
      <c r="G88" s="17" t="s">
        <v>92</v>
      </c>
      <c r="H88" s="17" t="s">
        <v>93</v>
      </c>
      <c r="I88" s="17" t="s">
        <v>94</v>
      </c>
      <c r="J88" s="33">
        <f aca="true" t="shared" si="29" ref="J88:O88">J100</f>
        <v>5585434.14</v>
      </c>
      <c r="K88" s="22">
        <f t="shared" si="29"/>
        <v>6014718.15</v>
      </c>
      <c r="L88" s="22">
        <f t="shared" si="29"/>
        <v>6103622</v>
      </c>
      <c r="M88" s="22">
        <f t="shared" si="29"/>
        <v>5496630</v>
      </c>
      <c r="N88" s="22">
        <f t="shared" si="29"/>
        <v>5457775</v>
      </c>
      <c r="O88" s="22">
        <f t="shared" si="29"/>
        <v>4333622</v>
      </c>
      <c r="P88" s="188"/>
    </row>
    <row r="89" spans="1:16" ht="30" customHeight="1">
      <c r="A89" s="230"/>
      <c r="B89" s="233"/>
      <c r="C89" s="151"/>
      <c r="D89" s="175"/>
      <c r="E89" s="17" t="s">
        <v>82</v>
      </c>
      <c r="F89" s="17" t="s">
        <v>83</v>
      </c>
      <c r="G89" s="17" t="s">
        <v>92</v>
      </c>
      <c r="H89" s="17" t="s">
        <v>93</v>
      </c>
      <c r="I89" s="17" t="s">
        <v>95</v>
      </c>
      <c r="J89" s="33">
        <f aca="true" t="shared" si="30" ref="J89:O89">J110</f>
        <v>11943643.6</v>
      </c>
      <c r="K89" s="22">
        <f t="shared" si="30"/>
        <v>12026052.71</v>
      </c>
      <c r="L89" s="22">
        <f t="shared" si="30"/>
        <v>12442447</v>
      </c>
      <c r="M89" s="22">
        <f t="shared" si="30"/>
        <v>11891146</v>
      </c>
      <c r="N89" s="22">
        <f t="shared" si="30"/>
        <v>11607803</v>
      </c>
      <c r="O89" s="22">
        <f t="shared" si="30"/>
        <v>8802663</v>
      </c>
      <c r="P89" s="189"/>
    </row>
    <row r="90" spans="1:16" ht="30" customHeight="1">
      <c r="A90" s="230"/>
      <c r="B90" s="233"/>
      <c r="C90" s="151"/>
      <c r="D90" s="175"/>
      <c r="E90" s="17" t="s">
        <v>82</v>
      </c>
      <c r="F90" s="17" t="s">
        <v>83</v>
      </c>
      <c r="G90" s="17" t="s">
        <v>92</v>
      </c>
      <c r="H90" s="17" t="s">
        <v>93</v>
      </c>
      <c r="I90" s="17" t="s">
        <v>97</v>
      </c>
      <c r="J90" s="33">
        <f aca="true" t="shared" si="31" ref="J90:O90">J115</f>
        <v>45250</v>
      </c>
      <c r="K90" s="22">
        <f t="shared" si="31"/>
        <v>0</v>
      </c>
      <c r="L90" s="22">
        <f t="shared" si="31"/>
        <v>42250</v>
      </c>
      <c r="M90" s="22">
        <f t="shared" si="31"/>
        <v>0</v>
      </c>
      <c r="N90" s="22">
        <f t="shared" si="31"/>
        <v>0</v>
      </c>
      <c r="O90" s="22">
        <f t="shared" si="31"/>
        <v>0</v>
      </c>
      <c r="P90" s="189"/>
    </row>
    <row r="91" spans="1:16" ht="30" customHeight="1">
      <c r="A91" s="230"/>
      <c r="B91" s="233"/>
      <c r="C91" s="151"/>
      <c r="D91" s="175"/>
      <c r="E91" s="17" t="s">
        <v>82</v>
      </c>
      <c r="F91" s="17" t="s">
        <v>83</v>
      </c>
      <c r="G91" s="17" t="s">
        <v>92</v>
      </c>
      <c r="H91" s="17" t="s">
        <v>93</v>
      </c>
      <c r="I91" s="17" t="s">
        <v>98</v>
      </c>
      <c r="J91" s="33">
        <f aca="true" t="shared" si="32" ref="J91:O91">J121</f>
        <v>852070.57</v>
      </c>
      <c r="K91" s="22">
        <f t="shared" si="32"/>
        <v>553301.41</v>
      </c>
      <c r="L91" s="22">
        <f t="shared" si="32"/>
        <v>356300</v>
      </c>
      <c r="M91" s="22">
        <f t="shared" si="32"/>
        <v>0</v>
      </c>
      <c r="N91" s="22">
        <f t="shared" si="32"/>
        <v>0</v>
      </c>
      <c r="O91" s="22">
        <f t="shared" si="32"/>
        <v>0</v>
      </c>
      <c r="P91" s="189"/>
    </row>
    <row r="92" spans="1:16" ht="30" customHeight="1">
      <c r="A92" s="230"/>
      <c r="B92" s="233"/>
      <c r="C92" s="151"/>
      <c r="D92" s="175"/>
      <c r="E92" s="17" t="s">
        <v>82</v>
      </c>
      <c r="F92" s="17" t="s">
        <v>83</v>
      </c>
      <c r="G92" s="17" t="s">
        <v>92</v>
      </c>
      <c r="H92" s="17" t="s">
        <v>93</v>
      </c>
      <c r="I92" s="17" t="s">
        <v>107</v>
      </c>
      <c r="J92" s="33">
        <f aca="true" t="shared" si="33" ref="J92:O92">J126</f>
        <v>86957</v>
      </c>
      <c r="K92" s="33">
        <f t="shared" si="33"/>
        <v>0</v>
      </c>
      <c r="L92" s="33">
        <f t="shared" si="33"/>
        <v>60216</v>
      </c>
      <c r="M92" s="33">
        <f t="shared" si="33"/>
        <v>0</v>
      </c>
      <c r="N92" s="33">
        <f t="shared" si="33"/>
        <v>75268.82</v>
      </c>
      <c r="O92" s="33">
        <f t="shared" si="33"/>
        <v>0</v>
      </c>
      <c r="P92" s="189"/>
    </row>
    <row r="93" spans="1:16" ht="30" customHeight="1">
      <c r="A93" s="230"/>
      <c r="B93" s="233"/>
      <c r="C93" s="151"/>
      <c r="D93" s="102"/>
      <c r="E93" s="17" t="s">
        <v>82</v>
      </c>
      <c r="F93" s="17" t="s">
        <v>83</v>
      </c>
      <c r="G93" s="17" t="s">
        <v>92</v>
      </c>
      <c r="H93" s="17" t="s">
        <v>93</v>
      </c>
      <c r="I93" s="17" t="s">
        <v>108</v>
      </c>
      <c r="J93" s="33">
        <f aca="true" t="shared" si="34" ref="J93:O93">J131</f>
        <v>9856</v>
      </c>
      <c r="K93" s="33">
        <f t="shared" si="34"/>
        <v>75269</v>
      </c>
      <c r="L93" s="33">
        <f t="shared" si="34"/>
        <v>0</v>
      </c>
      <c r="M93" s="33">
        <f t="shared" si="34"/>
        <v>0</v>
      </c>
      <c r="N93" s="33">
        <f t="shared" si="34"/>
        <v>0</v>
      </c>
      <c r="O93" s="33">
        <f t="shared" si="34"/>
        <v>0</v>
      </c>
      <c r="P93" s="189"/>
    </row>
    <row r="94" spans="1:16" ht="30" customHeight="1">
      <c r="A94" s="230"/>
      <c r="B94" s="233"/>
      <c r="C94" s="151"/>
      <c r="D94" s="102"/>
      <c r="E94" s="17" t="s">
        <v>124</v>
      </c>
      <c r="F94" s="17" t="s">
        <v>83</v>
      </c>
      <c r="G94" s="17" t="s">
        <v>92</v>
      </c>
      <c r="H94" s="17" t="s">
        <v>93</v>
      </c>
      <c r="I94" s="17" t="s">
        <v>97</v>
      </c>
      <c r="J94" s="33">
        <f aca="true" t="shared" si="35" ref="J94:O94">J116</f>
        <v>15000</v>
      </c>
      <c r="K94" s="33">
        <f t="shared" si="35"/>
        <v>30000</v>
      </c>
      <c r="L94" s="33">
        <f t="shared" si="35"/>
        <v>25000</v>
      </c>
      <c r="M94" s="33">
        <f t="shared" si="35"/>
        <v>0</v>
      </c>
      <c r="N94" s="33">
        <f t="shared" si="35"/>
        <v>0</v>
      </c>
      <c r="O94" s="33">
        <f t="shared" si="35"/>
        <v>0</v>
      </c>
      <c r="P94" s="189"/>
    </row>
    <row r="95" spans="1:16" ht="30" customHeight="1">
      <c r="A95" s="230"/>
      <c r="B95" s="233"/>
      <c r="C95" s="151"/>
      <c r="D95" s="100" t="s">
        <v>5</v>
      </c>
      <c r="E95" s="17" t="s">
        <v>82</v>
      </c>
      <c r="F95" s="17" t="s">
        <v>83</v>
      </c>
      <c r="G95" s="17" t="s">
        <v>92</v>
      </c>
      <c r="H95" s="17" t="s">
        <v>93</v>
      </c>
      <c r="I95" s="17" t="s">
        <v>107</v>
      </c>
      <c r="J95" s="33">
        <f aca="true" t="shared" si="36" ref="J95:O96">J127</f>
        <v>920000</v>
      </c>
      <c r="K95" s="33">
        <f t="shared" si="36"/>
        <v>0</v>
      </c>
      <c r="L95" s="33">
        <f t="shared" si="36"/>
        <v>736000</v>
      </c>
      <c r="M95" s="33">
        <f t="shared" si="36"/>
        <v>0</v>
      </c>
      <c r="N95" s="33">
        <v>920000</v>
      </c>
      <c r="O95" s="33">
        <f t="shared" si="36"/>
        <v>0</v>
      </c>
      <c r="P95" s="189"/>
    </row>
    <row r="96" spans="1:16" ht="30" customHeight="1">
      <c r="A96" s="230"/>
      <c r="B96" s="233"/>
      <c r="C96" s="151"/>
      <c r="D96" s="155" t="s">
        <v>6</v>
      </c>
      <c r="E96" s="17" t="s">
        <v>82</v>
      </c>
      <c r="F96" s="17" t="s">
        <v>83</v>
      </c>
      <c r="G96" s="17" t="s">
        <v>92</v>
      </c>
      <c r="H96" s="17" t="s">
        <v>93</v>
      </c>
      <c r="I96" s="17" t="s">
        <v>107</v>
      </c>
      <c r="J96" s="33">
        <f t="shared" si="36"/>
        <v>80000</v>
      </c>
      <c r="K96" s="33">
        <f t="shared" si="36"/>
        <v>0</v>
      </c>
      <c r="L96" s="33">
        <f t="shared" si="36"/>
        <v>64000</v>
      </c>
      <c r="M96" s="33">
        <f t="shared" si="36"/>
        <v>0</v>
      </c>
      <c r="N96" s="33">
        <v>80000</v>
      </c>
      <c r="O96" s="33">
        <f t="shared" si="36"/>
        <v>0</v>
      </c>
      <c r="P96" s="189"/>
    </row>
    <row r="97" spans="1:16" ht="30" customHeight="1">
      <c r="A97" s="230"/>
      <c r="B97" s="233"/>
      <c r="C97" s="151"/>
      <c r="D97" s="156"/>
      <c r="E97" s="17" t="s">
        <v>82</v>
      </c>
      <c r="F97" s="17" t="s">
        <v>83</v>
      </c>
      <c r="G97" s="17" t="s">
        <v>92</v>
      </c>
      <c r="H97" s="17" t="s">
        <v>93</v>
      </c>
      <c r="I97" s="17" t="s">
        <v>108</v>
      </c>
      <c r="J97" s="33">
        <f aca="true" t="shared" si="37" ref="J97:O97">J133</f>
        <v>122040</v>
      </c>
      <c r="K97" s="33">
        <f t="shared" si="37"/>
        <v>1000000</v>
      </c>
      <c r="L97" s="33">
        <f t="shared" si="37"/>
        <v>0</v>
      </c>
      <c r="M97" s="33">
        <f t="shared" si="37"/>
        <v>0</v>
      </c>
      <c r="N97" s="33">
        <f t="shared" si="37"/>
        <v>0</v>
      </c>
      <c r="O97" s="33">
        <f t="shared" si="37"/>
        <v>0</v>
      </c>
      <c r="P97" s="189"/>
    </row>
    <row r="98" spans="1:16" ht="30" customHeight="1">
      <c r="A98" s="230"/>
      <c r="B98" s="233"/>
      <c r="C98" s="151"/>
      <c r="D98" s="100" t="s">
        <v>0</v>
      </c>
      <c r="E98" s="17"/>
      <c r="F98" s="17"/>
      <c r="G98" s="17"/>
      <c r="H98" s="17"/>
      <c r="I98" s="17"/>
      <c r="J98" s="33">
        <f>J113+J103</f>
        <v>3257100</v>
      </c>
      <c r="K98" s="22">
        <f>K103+K113</f>
        <v>3285633</v>
      </c>
      <c r="L98" s="22">
        <f>L103+L113</f>
        <v>3257000</v>
      </c>
      <c r="M98" s="22">
        <f>M103+M113</f>
        <v>3257000</v>
      </c>
      <c r="N98" s="22">
        <f>N103+N113</f>
        <v>3257000</v>
      </c>
      <c r="O98" s="22">
        <f>O103+O113</f>
        <v>3257000</v>
      </c>
      <c r="P98" s="189"/>
    </row>
    <row r="99" spans="1:16" ht="30" customHeight="1">
      <c r="A99" s="231"/>
      <c r="B99" s="233"/>
      <c r="C99" s="151"/>
      <c r="D99" s="10" t="s">
        <v>7</v>
      </c>
      <c r="E99" s="18"/>
      <c r="F99" s="18"/>
      <c r="G99" s="18"/>
      <c r="H99" s="18"/>
      <c r="I99" s="18"/>
      <c r="J99" s="43">
        <f>SUM(J88:J98)</f>
        <v>22917351.31</v>
      </c>
      <c r="K99" s="23">
        <f>SUM(K88:K98)</f>
        <v>22984974.27</v>
      </c>
      <c r="L99" s="23">
        <f>L87</f>
        <v>23086835</v>
      </c>
      <c r="M99" s="23">
        <f>M87</f>
        <v>20644776</v>
      </c>
      <c r="N99" s="23">
        <f>N87</f>
        <v>21397846.82</v>
      </c>
      <c r="O99" s="23">
        <f>O87</f>
        <v>16393285</v>
      </c>
      <c r="P99" s="193"/>
    </row>
    <row r="100" spans="1:16" ht="30" customHeight="1">
      <c r="A100" s="143" t="s">
        <v>13</v>
      </c>
      <c r="B100" s="155" t="s">
        <v>18</v>
      </c>
      <c r="C100" s="155" t="s">
        <v>112</v>
      </c>
      <c r="D100" s="100" t="s">
        <v>1</v>
      </c>
      <c r="E100" s="17" t="s">
        <v>82</v>
      </c>
      <c r="F100" s="17" t="s">
        <v>83</v>
      </c>
      <c r="G100" s="17" t="s">
        <v>92</v>
      </c>
      <c r="H100" s="17" t="s">
        <v>93</v>
      </c>
      <c r="I100" s="17" t="s">
        <v>94</v>
      </c>
      <c r="J100" s="33">
        <v>5585434.14</v>
      </c>
      <c r="K100" s="99">
        <v>6014718.15</v>
      </c>
      <c r="L100" s="22">
        <v>6103622</v>
      </c>
      <c r="M100" s="22">
        <v>5496630</v>
      </c>
      <c r="N100" s="22">
        <v>5457775</v>
      </c>
      <c r="O100" s="22">
        <v>4333622</v>
      </c>
      <c r="P100" s="188" t="s">
        <v>149</v>
      </c>
    </row>
    <row r="101" spans="1:16" ht="30" customHeight="1">
      <c r="A101" s="146"/>
      <c r="B101" s="175"/>
      <c r="C101" s="175"/>
      <c r="D101" s="100" t="s">
        <v>5</v>
      </c>
      <c r="E101" s="17"/>
      <c r="F101" s="17"/>
      <c r="G101" s="17"/>
      <c r="H101" s="17"/>
      <c r="I101" s="17"/>
      <c r="J101" s="33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189"/>
    </row>
    <row r="102" spans="1:16" ht="30" customHeight="1">
      <c r="A102" s="146"/>
      <c r="B102" s="175"/>
      <c r="C102" s="175"/>
      <c r="D102" s="100" t="s">
        <v>6</v>
      </c>
      <c r="E102" s="17"/>
      <c r="F102" s="17"/>
      <c r="G102" s="17"/>
      <c r="H102" s="17"/>
      <c r="I102" s="17"/>
      <c r="J102" s="33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189"/>
    </row>
    <row r="103" spans="1:16" ht="30" customHeight="1">
      <c r="A103" s="146"/>
      <c r="B103" s="175"/>
      <c r="C103" s="175"/>
      <c r="D103" s="100" t="s">
        <v>0</v>
      </c>
      <c r="E103" s="17"/>
      <c r="F103" s="17"/>
      <c r="G103" s="17"/>
      <c r="H103" s="17"/>
      <c r="I103" s="17"/>
      <c r="J103" s="33">
        <v>7100</v>
      </c>
      <c r="K103" s="22">
        <v>7000</v>
      </c>
      <c r="L103" s="22">
        <v>7000</v>
      </c>
      <c r="M103" s="22">
        <v>7000</v>
      </c>
      <c r="N103" s="22">
        <v>7000</v>
      </c>
      <c r="O103" s="22">
        <v>7000</v>
      </c>
      <c r="P103" s="189"/>
    </row>
    <row r="104" spans="1:16" ht="30" customHeight="1">
      <c r="A104" s="147"/>
      <c r="B104" s="156"/>
      <c r="C104" s="156"/>
      <c r="D104" s="10" t="s">
        <v>7</v>
      </c>
      <c r="E104" s="18"/>
      <c r="F104" s="18"/>
      <c r="G104" s="18"/>
      <c r="H104" s="18"/>
      <c r="I104" s="18"/>
      <c r="J104" s="43">
        <f>SUM(J100:J103)</f>
        <v>5592534.14</v>
      </c>
      <c r="K104" s="23">
        <f>K100+K101+K102+K103</f>
        <v>6021718.15</v>
      </c>
      <c r="L104" s="23">
        <f>L100+L101+L102+L103</f>
        <v>6110622</v>
      </c>
      <c r="M104" s="23">
        <f>M100+M101+M102+M103</f>
        <v>5503630</v>
      </c>
      <c r="N104" s="23">
        <f>N100+N101+N102+N103</f>
        <v>5464775</v>
      </c>
      <c r="O104" s="23">
        <f>O100+O101+O102+O103</f>
        <v>4340622</v>
      </c>
      <c r="P104" s="193"/>
    </row>
    <row r="105" spans="1:16" ht="0.75" customHeight="1">
      <c r="A105" s="143" t="s">
        <v>173</v>
      </c>
      <c r="B105" s="102" t="s">
        <v>176</v>
      </c>
      <c r="C105" s="102" t="s">
        <v>113</v>
      </c>
      <c r="D105" s="100" t="s">
        <v>1</v>
      </c>
      <c r="E105" s="18"/>
      <c r="F105" s="18"/>
      <c r="G105" s="18"/>
      <c r="H105" s="18"/>
      <c r="I105" s="18"/>
      <c r="J105" s="43">
        <v>0</v>
      </c>
      <c r="K105" s="23">
        <v>0</v>
      </c>
      <c r="L105" s="23">
        <v>0</v>
      </c>
      <c r="M105" s="23"/>
      <c r="N105" s="23">
        <v>0</v>
      </c>
      <c r="O105" s="23">
        <v>0</v>
      </c>
      <c r="P105" s="107"/>
    </row>
    <row r="106" spans="1:16" ht="47.25" customHeight="1" hidden="1">
      <c r="A106" s="146"/>
      <c r="B106" s="102"/>
      <c r="C106" s="102"/>
      <c r="D106" s="109" t="s">
        <v>5</v>
      </c>
      <c r="E106" s="18" t="s">
        <v>82</v>
      </c>
      <c r="F106" s="18" t="s">
        <v>83</v>
      </c>
      <c r="G106" s="18" t="s">
        <v>92</v>
      </c>
      <c r="H106" s="18" t="s">
        <v>174</v>
      </c>
      <c r="I106" s="18" t="s">
        <v>175</v>
      </c>
      <c r="J106" s="43">
        <v>0</v>
      </c>
      <c r="K106" s="23">
        <v>300000</v>
      </c>
      <c r="L106" s="23">
        <v>0</v>
      </c>
      <c r="M106" s="23"/>
      <c r="N106" s="23">
        <v>0</v>
      </c>
      <c r="O106" s="23">
        <v>0</v>
      </c>
      <c r="P106" s="107"/>
    </row>
    <row r="107" spans="1:16" ht="30" customHeight="1" hidden="1">
      <c r="A107" s="146"/>
      <c r="B107" s="102"/>
      <c r="C107" s="102"/>
      <c r="D107" s="100" t="s">
        <v>6</v>
      </c>
      <c r="E107" s="18"/>
      <c r="F107" s="18"/>
      <c r="G107" s="18"/>
      <c r="H107" s="18"/>
      <c r="I107" s="18"/>
      <c r="J107" s="43">
        <v>0</v>
      </c>
      <c r="K107" s="23">
        <v>0</v>
      </c>
      <c r="L107" s="23">
        <v>0</v>
      </c>
      <c r="M107" s="23"/>
      <c r="N107" s="23">
        <v>0</v>
      </c>
      <c r="O107" s="23">
        <v>0</v>
      </c>
      <c r="P107" s="107"/>
    </row>
    <row r="108" spans="1:16" ht="30" customHeight="1" hidden="1">
      <c r="A108" s="146"/>
      <c r="B108" s="102"/>
      <c r="C108" s="102"/>
      <c r="D108" s="100" t="s">
        <v>0</v>
      </c>
      <c r="E108" s="18"/>
      <c r="F108" s="18"/>
      <c r="G108" s="18"/>
      <c r="H108" s="18"/>
      <c r="I108" s="18"/>
      <c r="J108" s="43">
        <v>0</v>
      </c>
      <c r="K108" s="23">
        <v>0</v>
      </c>
      <c r="L108" s="23">
        <v>0</v>
      </c>
      <c r="M108" s="23"/>
      <c r="N108" s="23">
        <v>0</v>
      </c>
      <c r="O108" s="23">
        <v>0</v>
      </c>
      <c r="P108" s="107"/>
    </row>
    <row r="109" spans="1:16" ht="30" customHeight="1" hidden="1">
      <c r="A109" s="147"/>
      <c r="B109" s="102"/>
      <c r="C109" s="102"/>
      <c r="D109" s="10" t="s">
        <v>7</v>
      </c>
      <c r="E109" s="18"/>
      <c r="F109" s="18"/>
      <c r="G109" s="18"/>
      <c r="H109" s="18"/>
      <c r="I109" s="18"/>
      <c r="J109" s="43">
        <v>0</v>
      </c>
      <c r="K109" s="23">
        <v>300000</v>
      </c>
      <c r="L109" s="23">
        <v>0</v>
      </c>
      <c r="M109" s="23"/>
      <c r="N109" s="23">
        <v>0</v>
      </c>
      <c r="O109" s="23">
        <v>0</v>
      </c>
      <c r="P109" s="107"/>
    </row>
    <row r="110" spans="1:16" ht="30" customHeight="1">
      <c r="A110" s="143" t="s">
        <v>14</v>
      </c>
      <c r="B110" s="155" t="s">
        <v>129</v>
      </c>
      <c r="C110" s="155" t="s">
        <v>112</v>
      </c>
      <c r="D110" s="39" t="s">
        <v>1</v>
      </c>
      <c r="E110" s="17" t="s">
        <v>82</v>
      </c>
      <c r="F110" s="17" t="s">
        <v>83</v>
      </c>
      <c r="G110" s="17" t="s">
        <v>92</v>
      </c>
      <c r="H110" s="17" t="s">
        <v>93</v>
      </c>
      <c r="I110" s="17" t="s">
        <v>95</v>
      </c>
      <c r="J110" s="33">
        <f>11960109.54-16465.94</f>
        <v>11943643.6</v>
      </c>
      <c r="K110" s="99">
        <v>12026052.71</v>
      </c>
      <c r="L110" s="22">
        <v>12442447</v>
      </c>
      <c r="M110" s="22">
        <v>11891146</v>
      </c>
      <c r="N110" s="22">
        <v>11607803</v>
      </c>
      <c r="O110" s="22">
        <v>8802663</v>
      </c>
      <c r="P110" s="188" t="s">
        <v>150</v>
      </c>
    </row>
    <row r="111" spans="1:16" ht="30" customHeight="1">
      <c r="A111" s="146"/>
      <c r="B111" s="175"/>
      <c r="C111" s="175"/>
      <c r="D111" s="39" t="s">
        <v>5</v>
      </c>
      <c r="E111" s="17"/>
      <c r="F111" s="17"/>
      <c r="G111" s="17"/>
      <c r="H111" s="17"/>
      <c r="I111" s="17"/>
      <c r="J111" s="33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189"/>
    </row>
    <row r="112" spans="1:16" ht="30" customHeight="1">
      <c r="A112" s="146"/>
      <c r="B112" s="175"/>
      <c r="C112" s="175"/>
      <c r="D112" s="39" t="s">
        <v>6</v>
      </c>
      <c r="E112" s="17"/>
      <c r="F112" s="17"/>
      <c r="G112" s="17"/>
      <c r="H112" s="17"/>
      <c r="I112" s="17"/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189"/>
    </row>
    <row r="113" spans="1:16" ht="30" customHeight="1">
      <c r="A113" s="146"/>
      <c r="B113" s="175"/>
      <c r="C113" s="175"/>
      <c r="D113" s="100" t="s">
        <v>0</v>
      </c>
      <c r="E113" s="17"/>
      <c r="F113" s="17"/>
      <c r="G113" s="17"/>
      <c r="H113" s="17"/>
      <c r="I113" s="17"/>
      <c r="J113" s="33">
        <v>3250000</v>
      </c>
      <c r="K113" s="99">
        <f>3250000+28633</f>
        <v>3278633</v>
      </c>
      <c r="L113" s="22">
        <v>3250000</v>
      </c>
      <c r="M113" s="22">
        <v>3250000</v>
      </c>
      <c r="N113" s="22">
        <v>3250000</v>
      </c>
      <c r="O113" s="22">
        <v>3250000</v>
      </c>
      <c r="P113" s="189"/>
    </row>
    <row r="114" spans="1:16" ht="30" customHeight="1">
      <c r="A114" s="147"/>
      <c r="B114" s="156"/>
      <c r="C114" s="156"/>
      <c r="D114" s="10" t="s">
        <v>7</v>
      </c>
      <c r="E114" s="18"/>
      <c r="F114" s="18"/>
      <c r="G114" s="18"/>
      <c r="H114" s="18"/>
      <c r="I114" s="18"/>
      <c r="J114" s="43">
        <f>SUM(J110:J113)</f>
        <v>15193643.6</v>
      </c>
      <c r="K114" s="23">
        <f>K110+K111+K113+K112</f>
        <v>15304685.71</v>
      </c>
      <c r="L114" s="23">
        <f>L110+L111+L113+L112</f>
        <v>15692447</v>
      </c>
      <c r="M114" s="23">
        <f>M110+M111+M113+M112</f>
        <v>15141146</v>
      </c>
      <c r="N114" s="23">
        <f>N110+N111+N113+N112</f>
        <v>14857803</v>
      </c>
      <c r="O114" s="23">
        <f>O110+O111+O113+O112</f>
        <v>12052663</v>
      </c>
      <c r="P114" s="189"/>
    </row>
    <row r="115" spans="1:16" ht="30" customHeight="1">
      <c r="A115" s="143" t="s">
        <v>96</v>
      </c>
      <c r="B115" s="155" t="s">
        <v>68</v>
      </c>
      <c r="C115" s="155" t="s">
        <v>141</v>
      </c>
      <c r="D115" s="188" t="s">
        <v>1</v>
      </c>
      <c r="E115" s="17" t="s">
        <v>82</v>
      </c>
      <c r="F115" s="17" t="s">
        <v>83</v>
      </c>
      <c r="G115" s="17" t="s">
        <v>92</v>
      </c>
      <c r="H115" s="17" t="s">
        <v>93</v>
      </c>
      <c r="I115" s="17" t="s">
        <v>97</v>
      </c>
      <c r="J115" s="33">
        <v>45250</v>
      </c>
      <c r="K115" s="99">
        <f>45250-45250</f>
        <v>0</v>
      </c>
      <c r="L115" s="22">
        <v>42250</v>
      </c>
      <c r="M115" s="22">
        <v>0</v>
      </c>
      <c r="N115" s="22">
        <v>0</v>
      </c>
      <c r="O115" s="22">
        <v>0</v>
      </c>
      <c r="P115" s="189"/>
    </row>
    <row r="116" spans="1:16" ht="30" customHeight="1">
      <c r="A116" s="146"/>
      <c r="B116" s="175"/>
      <c r="C116" s="175"/>
      <c r="D116" s="193"/>
      <c r="E116" s="17" t="s">
        <v>124</v>
      </c>
      <c r="F116" s="17" t="s">
        <v>83</v>
      </c>
      <c r="G116" s="17" t="s">
        <v>92</v>
      </c>
      <c r="H116" s="17" t="s">
        <v>93</v>
      </c>
      <c r="I116" s="17" t="s">
        <v>97</v>
      </c>
      <c r="J116" s="33">
        <v>15000</v>
      </c>
      <c r="K116" s="22">
        <v>30000</v>
      </c>
      <c r="L116" s="22">
        <v>25000</v>
      </c>
      <c r="M116" s="22">
        <v>0</v>
      </c>
      <c r="N116" s="22">
        <v>0</v>
      </c>
      <c r="O116" s="22">
        <v>0</v>
      </c>
      <c r="P116" s="189"/>
    </row>
    <row r="117" spans="1:16" ht="30" customHeight="1">
      <c r="A117" s="146"/>
      <c r="B117" s="175"/>
      <c r="C117" s="175"/>
      <c r="D117" s="100" t="s">
        <v>5</v>
      </c>
      <c r="E117" s="17"/>
      <c r="F117" s="17"/>
      <c r="G117" s="17"/>
      <c r="H117" s="17"/>
      <c r="I117" s="17"/>
      <c r="J117" s="33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189"/>
    </row>
    <row r="118" spans="1:16" ht="30" customHeight="1">
      <c r="A118" s="146"/>
      <c r="B118" s="175"/>
      <c r="C118" s="175"/>
      <c r="D118" s="100" t="s">
        <v>6</v>
      </c>
      <c r="E118" s="17"/>
      <c r="F118" s="17"/>
      <c r="G118" s="17"/>
      <c r="H118" s="17"/>
      <c r="I118" s="17"/>
      <c r="J118" s="33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189"/>
    </row>
    <row r="119" spans="1:16" ht="30" customHeight="1">
      <c r="A119" s="146"/>
      <c r="B119" s="175"/>
      <c r="C119" s="175"/>
      <c r="D119" s="100" t="s">
        <v>0</v>
      </c>
      <c r="E119" s="17"/>
      <c r="F119" s="17"/>
      <c r="G119" s="17"/>
      <c r="H119" s="17"/>
      <c r="I119" s="17"/>
      <c r="J119" s="33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189"/>
    </row>
    <row r="120" spans="1:16" ht="30" customHeight="1">
      <c r="A120" s="147"/>
      <c r="B120" s="156"/>
      <c r="C120" s="156"/>
      <c r="D120" s="10" t="s">
        <v>7</v>
      </c>
      <c r="E120" s="18"/>
      <c r="F120" s="18"/>
      <c r="G120" s="18"/>
      <c r="H120" s="18"/>
      <c r="I120" s="18"/>
      <c r="J120" s="43">
        <f>SUM(J115:J119)</f>
        <v>60250</v>
      </c>
      <c r="K120" s="23">
        <f>K115+K116+K117+K118+K119</f>
        <v>30000</v>
      </c>
      <c r="L120" s="23">
        <f>L115+L116+L117+L118+L119</f>
        <v>67250</v>
      </c>
      <c r="M120" s="23">
        <f>M115+M117+M118+M119</f>
        <v>0</v>
      </c>
      <c r="N120" s="23">
        <f>N115+N117+N118+N119</f>
        <v>0</v>
      </c>
      <c r="O120" s="23">
        <f>O115+O117+O118+O119</f>
        <v>0</v>
      </c>
      <c r="P120" s="189"/>
    </row>
    <row r="121" spans="1:16" ht="30" customHeight="1">
      <c r="A121" s="146" t="s">
        <v>67</v>
      </c>
      <c r="B121" s="155" t="s">
        <v>130</v>
      </c>
      <c r="C121" s="155" t="s">
        <v>112</v>
      </c>
      <c r="D121" s="100" t="s">
        <v>1</v>
      </c>
      <c r="E121" s="17" t="s">
        <v>82</v>
      </c>
      <c r="F121" s="17" t="s">
        <v>83</v>
      </c>
      <c r="G121" s="17" t="s">
        <v>92</v>
      </c>
      <c r="H121" s="17" t="s">
        <v>93</v>
      </c>
      <c r="I121" s="17" t="s">
        <v>98</v>
      </c>
      <c r="J121" s="33">
        <v>852070.57</v>
      </c>
      <c r="K121" s="22">
        <v>553301.41</v>
      </c>
      <c r="L121" s="22">
        <v>356300</v>
      </c>
      <c r="M121" s="22">
        <v>0</v>
      </c>
      <c r="N121" s="22">
        <v>0</v>
      </c>
      <c r="O121" s="22">
        <v>0</v>
      </c>
      <c r="P121" s="189"/>
    </row>
    <row r="122" spans="1:16" ht="30" customHeight="1">
      <c r="A122" s="146"/>
      <c r="B122" s="175"/>
      <c r="C122" s="175"/>
      <c r="D122" s="100" t="s">
        <v>5</v>
      </c>
      <c r="E122" s="17"/>
      <c r="F122" s="17"/>
      <c r="G122" s="17"/>
      <c r="H122" s="17"/>
      <c r="I122" s="17"/>
      <c r="J122" s="33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189"/>
    </row>
    <row r="123" spans="1:16" ht="30" customHeight="1">
      <c r="A123" s="146"/>
      <c r="B123" s="175"/>
      <c r="C123" s="175"/>
      <c r="D123" s="100" t="s">
        <v>6</v>
      </c>
      <c r="E123" s="17"/>
      <c r="F123" s="17"/>
      <c r="G123" s="17"/>
      <c r="H123" s="17"/>
      <c r="I123" s="17"/>
      <c r="J123" s="33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189"/>
    </row>
    <row r="124" spans="1:16" ht="30" customHeight="1">
      <c r="A124" s="146"/>
      <c r="B124" s="175"/>
      <c r="C124" s="175"/>
      <c r="D124" s="100" t="s">
        <v>0</v>
      </c>
      <c r="E124" s="17"/>
      <c r="F124" s="17"/>
      <c r="G124" s="17"/>
      <c r="H124" s="17"/>
      <c r="I124" s="17"/>
      <c r="J124" s="33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189"/>
    </row>
    <row r="125" spans="1:16" ht="30" customHeight="1">
      <c r="A125" s="147"/>
      <c r="B125" s="156"/>
      <c r="C125" s="156"/>
      <c r="D125" s="10" t="s">
        <v>7</v>
      </c>
      <c r="E125" s="18"/>
      <c r="F125" s="18"/>
      <c r="G125" s="18"/>
      <c r="H125" s="18"/>
      <c r="I125" s="18"/>
      <c r="J125" s="43">
        <f>SUM(J121:J124)</f>
        <v>852070.57</v>
      </c>
      <c r="K125" s="23">
        <f>K121+K122+K123+K124</f>
        <v>553301.41</v>
      </c>
      <c r="L125" s="23">
        <f>L121+L122+L123+L124</f>
        <v>356300</v>
      </c>
      <c r="M125" s="23">
        <f>M121+M122+M123+M124</f>
        <v>0</v>
      </c>
      <c r="N125" s="23">
        <f>N121+N122+N123+N124</f>
        <v>0</v>
      </c>
      <c r="O125" s="23">
        <f>O121+O122+O123+O124</f>
        <v>0</v>
      </c>
      <c r="P125" s="193"/>
    </row>
    <row r="126" spans="1:16" ht="30" customHeight="1">
      <c r="A126" s="216" t="s">
        <v>144</v>
      </c>
      <c r="B126" s="155" t="s">
        <v>131</v>
      </c>
      <c r="C126" s="155" t="s">
        <v>112</v>
      </c>
      <c r="D126" s="100" t="s">
        <v>1</v>
      </c>
      <c r="E126" s="17" t="s">
        <v>82</v>
      </c>
      <c r="F126" s="17" t="s">
        <v>83</v>
      </c>
      <c r="G126" s="17" t="s">
        <v>92</v>
      </c>
      <c r="H126" s="17" t="s">
        <v>93</v>
      </c>
      <c r="I126" s="17" t="s">
        <v>107</v>
      </c>
      <c r="J126" s="33">
        <v>86957</v>
      </c>
      <c r="K126" s="22">
        <v>0</v>
      </c>
      <c r="L126" s="22">
        <v>60216</v>
      </c>
      <c r="M126" s="22">
        <v>0</v>
      </c>
      <c r="N126" s="22">
        <v>75268.82</v>
      </c>
      <c r="O126" s="22">
        <v>0</v>
      </c>
      <c r="P126" s="188" t="s">
        <v>151</v>
      </c>
    </row>
    <row r="127" spans="1:16" ht="30" customHeight="1">
      <c r="A127" s="216"/>
      <c r="B127" s="175"/>
      <c r="C127" s="175"/>
      <c r="D127" s="100" t="s">
        <v>5</v>
      </c>
      <c r="E127" s="17" t="s">
        <v>82</v>
      </c>
      <c r="F127" s="17" t="s">
        <v>83</v>
      </c>
      <c r="G127" s="17" t="s">
        <v>92</v>
      </c>
      <c r="H127" s="17" t="s">
        <v>93</v>
      </c>
      <c r="I127" s="17" t="s">
        <v>107</v>
      </c>
      <c r="J127" s="33">
        <v>920000</v>
      </c>
      <c r="K127" s="22">
        <v>0</v>
      </c>
      <c r="L127" s="22">
        <v>736000</v>
      </c>
      <c r="M127" s="22">
        <v>0</v>
      </c>
      <c r="N127" s="22">
        <v>80000</v>
      </c>
      <c r="O127" s="22">
        <v>0</v>
      </c>
      <c r="P127" s="189"/>
    </row>
    <row r="128" spans="1:16" ht="30" customHeight="1">
      <c r="A128" s="216"/>
      <c r="B128" s="175"/>
      <c r="C128" s="175"/>
      <c r="D128" s="100" t="s">
        <v>6</v>
      </c>
      <c r="E128" s="17" t="s">
        <v>82</v>
      </c>
      <c r="F128" s="17" t="s">
        <v>83</v>
      </c>
      <c r="G128" s="17" t="s">
        <v>92</v>
      </c>
      <c r="H128" s="17" t="s">
        <v>93</v>
      </c>
      <c r="I128" s="17" t="s">
        <v>107</v>
      </c>
      <c r="J128" s="33">
        <v>80000</v>
      </c>
      <c r="K128" s="22">
        <v>0</v>
      </c>
      <c r="L128" s="22">
        <v>64000</v>
      </c>
      <c r="M128" s="22">
        <v>0</v>
      </c>
      <c r="N128" s="22">
        <v>920000</v>
      </c>
      <c r="O128" s="22">
        <v>0</v>
      </c>
      <c r="P128" s="189"/>
    </row>
    <row r="129" spans="1:16" ht="30" customHeight="1">
      <c r="A129" s="216"/>
      <c r="B129" s="175"/>
      <c r="C129" s="175"/>
      <c r="D129" s="100" t="s">
        <v>0</v>
      </c>
      <c r="E129" s="17"/>
      <c r="F129" s="17"/>
      <c r="G129" s="17"/>
      <c r="H129" s="17"/>
      <c r="I129" s="17"/>
      <c r="J129" s="33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189"/>
    </row>
    <row r="130" spans="1:16" ht="30" customHeight="1">
      <c r="A130" s="216"/>
      <c r="B130" s="156"/>
      <c r="C130" s="156"/>
      <c r="D130" s="10" t="s">
        <v>7</v>
      </c>
      <c r="E130" s="18"/>
      <c r="F130" s="18"/>
      <c r="G130" s="18"/>
      <c r="H130" s="18"/>
      <c r="I130" s="18"/>
      <c r="J130" s="43">
        <f>SUM(J126:J129)</f>
        <v>1086957</v>
      </c>
      <c r="K130" s="23">
        <f>K126+K127+K128+K129</f>
        <v>0</v>
      </c>
      <c r="L130" s="23">
        <f>L126+L127+L128+L129</f>
        <v>860216</v>
      </c>
      <c r="M130" s="23">
        <f>M126+M127+M128+M129</f>
        <v>0</v>
      </c>
      <c r="N130" s="23">
        <f>N126+N127+N128+N129</f>
        <v>1075268.82</v>
      </c>
      <c r="O130" s="23">
        <f>O126+O127+O128+O129</f>
        <v>0</v>
      </c>
      <c r="P130" s="189"/>
    </row>
    <row r="131" spans="1:16" ht="30" customHeight="1">
      <c r="A131" s="216" t="s">
        <v>145</v>
      </c>
      <c r="B131" s="155" t="s">
        <v>132</v>
      </c>
      <c r="C131" s="155" t="s">
        <v>112</v>
      </c>
      <c r="D131" s="100" t="s">
        <v>1</v>
      </c>
      <c r="E131" s="17" t="s">
        <v>82</v>
      </c>
      <c r="F131" s="17" t="s">
        <v>83</v>
      </c>
      <c r="G131" s="17" t="s">
        <v>92</v>
      </c>
      <c r="H131" s="17" t="s">
        <v>93</v>
      </c>
      <c r="I131" s="17" t="s">
        <v>108</v>
      </c>
      <c r="J131" s="33">
        <v>9856</v>
      </c>
      <c r="K131" s="99">
        <f>75268.82+0.18</f>
        <v>75269</v>
      </c>
      <c r="L131" s="22">
        <v>0</v>
      </c>
      <c r="M131" s="22">
        <v>0</v>
      </c>
      <c r="N131" s="22">
        <v>0</v>
      </c>
      <c r="O131" s="22">
        <v>0</v>
      </c>
      <c r="P131" s="189"/>
    </row>
    <row r="132" spans="1:16" ht="30" customHeight="1">
      <c r="A132" s="216"/>
      <c r="B132" s="175"/>
      <c r="C132" s="175"/>
      <c r="D132" s="100" t="s">
        <v>5</v>
      </c>
      <c r="E132" s="17"/>
      <c r="F132" s="17"/>
      <c r="G132" s="17"/>
      <c r="H132" s="17"/>
      <c r="I132" s="17"/>
      <c r="J132" s="33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189"/>
    </row>
    <row r="133" spans="1:16" ht="30" customHeight="1">
      <c r="A133" s="216"/>
      <c r="B133" s="175"/>
      <c r="C133" s="175"/>
      <c r="D133" s="100" t="s">
        <v>6</v>
      </c>
      <c r="E133" s="17" t="s">
        <v>82</v>
      </c>
      <c r="F133" s="17" t="s">
        <v>83</v>
      </c>
      <c r="G133" s="17" t="s">
        <v>92</v>
      </c>
      <c r="H133" s="17" t="s">
        <v>93</v>
      </c>
      <c r="I133" s="17" t="s">
        <v>108</v>
      </c>
      <c r="J133" s="33">
        <v>122040</v>
      </c>
      <c r="K133" s="22">
        <v>1000000</v>
      </c>
      <c r="L133" s="22">
        <v>0</v>
      </c>
      <c r="M133" s="22">
        <v>0</v>
      </c>
      <c r="N133" s="22">
        <v>0</v>
      </c>
      <c r="O133" s="22">
        <v>0</v>
      </c>
      <c r="P133" s="189"/>
    </row>
    <row r="134" spans="1:16" ht="30" customHeight="1">
      <c r="A134" s="216"/>
      <c r="B134" s="175"/>
      <c r="C134" s="175"/>
      <c r="D134" s="100" t="s">
        <v>0</v>
      </c>
      <c r="E134" s="17"/>
      <c r="F134" s="17"/>
      <c r="G134" s="17"/>
      <c r="H134" s="17"/>
      <c r="I134" s="17"/>
      <c r="J134" s="33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189"/>
    </row>
    <row r="135" spans="1:16" ht="30" customHeight="1">
      <c r="A135" s="143"/>
      <c r="B135" s="156"/>
      <c r="C135" s="156"/>
      <c r="D135" s="10" t="s">
        <v>7</v>
      </c>
      <c r="E135" s="18"/>
      <c r="F135" s="18"/>
      <c r="G135" s="18"/>
      <c r="H135" s="18"/>
      <c r="I135" s="18"/>
      <c r="J135" s="43">
        <f>SUM(J131:J134)</f>
        <v>131896</v>
      </c>
      <c r="K135" s="23">
        <f>K131+K132+K133+K134</f>
        <v>1075269</v>
      </c>
      <c r="L135" s="23">
        <f>L131+L132+L133+L134</f>
        <v>0</v>
      </c>
      <c r="M135" s="23">
        <f>M131+M132+M133+M134</f>
        <v>0</v>
      </c>
      <c r="N135" s="23">
        <f>N131+N132+N133+N134</f>
        <v>0</v>
      </c>
      <c r="O135" s="23">
        <f>O131+O132+O133+O134</f>
        <v>0</v>
      </c>
      <c r="P135" s="193"/>
    </row>
    <row r="136" spans="1:16" ht="30" customHeight="1">
      <c r="A136" s="143" t="s">
        <v>99</v>
      </c>
      <c r="B136" s="116" t="s">
        <v>181</v>
      </c>
      <c r="C136" s="101"/>
      <c r="D136" s="100" t="s">
        <v>1</v>
      </c>
      <c r="E136" s="18"/>
      <c r="F136" s="18"/>
      <c r="G136" s="18"/>
      <c r="H136" s="18"/>
      <c r="I136" s="18"/>
      <c r="J136" s="43">
        <v>0</v>
      </c>
      <c r="K136" s="23">
        <v>0</v>
      </c>
      <c r="L136" s="23">
        <v>0</v>
      </c>
      <c r="M136" s="23"/>
      <c r="N136" s="23">
        <v>0</v>
      </c>
      <c r="O136" s="23">
        <v>0</v>
      </c>
      <c r="P136" s="105"/>
    </row>
    <row r="137" spans="1:16" ht="37.5" customHeight="1">
      <c r="A137" s="144"/>
      <c r="B137" s="98"/>
      <c r="C137" s="102"/>
      <c r="D137" s="109" t="s">
        <v>5</v>
      </c>
      <c r="E137" s="18" t="s">
        <v>82</v>
      </c>
      <c r="F137" s="18" t="s">
        <v>83</v>
      </c>
      <c r="G137" s="18" t="s">
        <v>92</v>
      </c>
      <c r="H137" s="18" t="s">
        <v>174</v>
      </c>
      <c r="I137" s="18" t="s">
        <v>175</v>
      </c>
      <c r="J137" s="43">
        <v>0</v>
      </c>
      <c r="K137" s="23">
        <v>300000</v>
      </c>
      <c r="L137" s="23">
        <v>0</v>
      </c>
      <c r="M137" s="23"/>
      <c r="N137" s="23">
        <v>0</v>
      </c>
      <c r="O137" s="23">
        <v>0</v>
      </c>
      <c r="P137" s="107"/>
    </row>
    <row r="138" spans="1:16" ht="30" customHeight="1">
      <c r="A138" s="144"/>
      <c r="B138" s="98"/>
      <c r="C138" s="102"/>
      <c r="D138" s="100" t="s">
        <v>6</v>
      </c>
      <c r="E138" s="18"/>
      <c r="F138" s="18"/>
      <c r="G138" s="18"/>
      <c r="H138" s="18"/>
      <c r="I138" s="18"/>
      <c r="J138" s="43">
        <v>0</v>
      </c>
      <c r="K138" s="23">
        <v>0</v>
      </c>
      <c r="L138" s="23">
        <v>0</v>
      </c>
      <c r="M138" s="23"/>
      <c r="N138" s="23">
        <v>0</v>
      </c>
      <c r="O138" s="23">
        <v>0</v>
      </c>
      <c r="P138" s="107"/>
    </row>
    <row r="139" spans="1:16" ht="30" customHeight="1">
      <c r="A139" s="144"/>
      <c r="B139" s="98"/>
      <c r="C139" s="102"/>
      <c r="D139" s="100" t="s">
        <v>0</v>
      </c>
      <c r="E139" s="18"/>
      <c r="F139" s="18"/>
      <c r="G139" s="18"/>
      <c r="H139" s="18"/>
      <c r="I139" s="18"/>
      <c r="J139" s="43">
        <v>0</v>
      </c>
      <c r="K139" s="23">
        <v>0</v>
      </c>
      <c r="L139" s="23">
        <v>0</v>
      </c>
      <c r="M139" s="23"/>
      <c r="N139" s="23">
        <v>0</v>
      </c>
      <c r="O139" s="23">
        <v>0</v>
      </c>
      <c r="P139" s="107"/>
    </row>
    <row r="140" spans="1:16" ht="30" customHeight="1">
      <c r="A140" s="145"/>
      <c r="B140" s="110"/>
      <c r="C140" s="103"/>
      <c r="D140" s="10" t="s">
        <v>7</v>
      </c>
      <c r="E140" s="18"/>
      <c r="F140" s="18"/>
      <c r="G140" s="18"/>
      <c r="H140" s="18"/>
      <c r="I140" s="18"/>
      <c r="J140" s="43">
        <v>0</v>
      </c>
      <c r="K140" s="23">
        <v>300000</v>
      </c>
      <c r="L140" s="23">
        <v>0</v>
      </c>
      <c r="M140" s="23"/>
      <c r="N140" s="23">
        <v>0</v>
      </c>
      <c r="O140" s="23">
        <v>0</v>
      </c>
      <c r="P140" s="106"/>
    </row>
    <row r="141" spans="1:16" ht="30" customHeight="1">
      <c r="A141" s="143" t="s">
        <v>180</v>
      </c>
      <c r="B141" s="116" t="s">
        <v>188</v>
      </c>
      <c r="C141" s="101"/>
      <c r="D141" s="100" t="s">
        <v>1</v>
      </c>
      <c r="E141" s="18"/>
      <c r="F141" s="18"/>
      <c r="G141" s="18"/>
      <c r="H141" s="18"/>
      <c r="I141" s="18"/>
      <c r="J141" s="43">
        <v>0</v>
      </c>
      <c r="K141" s="23">
        <v>0</v>
      </c>
      <c r="L141" s="23">
        <v>0</v>
      </c>
      <c r="M141" s="23"/>
      <c r="N141" s="23">
        <v>0</v>
      </c>
      <c r="O141" s="23">
        <v>0</v>
      </c>
      <c r="P141" s="105"/>
    </row>
    <row r="142" spans="1:16" ht="30" customHeight="1">
      <c r="A142" s="144"/>
      <c r="B142" s="98"/>
      <c r="C142" s="102"/>
      <c r="D142" s="109" t="s">
        <v>5</v>
      </c>
      <c r="E142" s="18" t="s">
        <v>82</v>
      </c>
      <c r="F142" s="18" t="s">
        <v>83</v>
      </c>
      <c r="G142" s="18" t="s">
        <v>92</v>
      </c>
      <c r="H142" s="18" t="s">
        <v>174</v>
      </c>
      <c r="I142" s="18" t="s">
        <v>175</v>
      </c>
      <c r="J142" s="43">
        <v>0</v>
      </c>
      <c r="K142" s="23">
        <v>300000</v>
      </c>
      <c r="L142" s="23">
        <v>0</v>
      </c>
      <c r="M142" s="23"/>
      <c r="N142" s="23">
        <v>0</v>
      </c>
      <c r="O142" s="23">
        <v>0</v>
      </c>
      <c r="P142" s="107"/>
    </row>
    <row r="143" spans="1:16" ht="30" customHeight="1">
      <c r="A143" s="144"/>
      <c r="B143" s="98"/>
      <c r="C143" s="102"/>
      <c r="D143" s="100" t="s">
        <v>6</v>
      </c>
      <c r="E143" s="18"/>
      <c r="F143" s="18"/>
      <c r="G143" s="18"/>
      <c r="H143" s="18"/>
      <c r="I143" s="18"/>
      <c r="J143" s="43">
        <v>0</v>
      </c>
      <c r="K143" s="23">
        <v>0</v>
      </c>
      <c r="L143" s="23">
        <v>0</v>
      </c>
      <c r="M143" s="23"/>
      <c r="N143" s="23">
        <v>0</v>
      </c>
      <c r="O143" s="23">
        <v>0</v>
      </c>
      <c r="P143" s="107"/>
    </row>
    <row r="144" spans="1:16" ht="30" customHeight="1">
      <c r="A144" s="144"/>
      <c r="B144" s="98"/>
      <c r="C144" s="102"/>
      <c r="D144" s="100" t="s">
        <v>0</v>
      </c>
      <c r="E144" s="18"/>
      <c r="F144" s="18"/>
      <c r="G144" s="18"/>
      <c r="H144" s="18"/>
      <c r="I144" s="18"/>
      <c r="J144" s="43">
        <v>0</v>
      </c>
      <c r="K144" s="23">
        <v>0</v>
      </c>
      <c r="L144" s="23">
        <v>0</v>
      </c>
      <c r="M144" s="23"/>
      <c r="N144" s="23">
        <v>0</v>
      </c>
      <c r="O144" s="23">
        <v>0</v>
      </c>
      <c r="P144" s="107"/>
    </row>
    <row r="145" spans="1:16" ht="30" customHeight="1">
      <c r="A145" s="145"/>
      <c r="B145" s="110"/>
      <c r="C145" s="103"/>
      <c r="D145" s="10" t="s">
        <v>7</v>
      </c>
      <c r="E145" s="18"/>
      <c r="F145" s="18"/>
      <c r="G145" s="18"/>
      <c r="H145" s="18"/>
      <c r="I145" s="18"/>
      <c r="J145" s="43">
        <v>0</v>
      </c>
      <c r="K145" s="23">
        <v>300000</v>
      </c>
      <c r="L145" s="23">
        <v>0</v>
      </c>
      <c r="M145" s="23"/>
      <c r="N145" s="23">
        <v>0</v>
      </c>
      <c r="O145" s="23">
        <v>0</v>
      </c>
      <c r="P145" s="106"/>
    </row>
    <row r="146" spans="1:16" ht="30" customHeight="1">
      <c r="A146" s="146" t="s">
        <v>186</v>
      </c>
      <c r="B146" s="98" t="s">
        <v>187</v>
      </c>
      <c r="C146" s="102"/>
      <c r="D146" s="103" t="s">
        <v>1</v>
      </c>
      <c r="E146" s="111"/>
      <c r="F146" s="111"/>
      <c r="G146" s="111"/>
      <c r="H146" s="111"/>
      <c r="I146" s="111"/>
      <c r="J146" s="112">
        <v>0</v>
      </c>
      <c r="K146" s="113">
        <v>0</v>
      </c>
      <c r="L146" s="113">
        <v>0</v>
      </c>
      <c r="M146" s="113"/>
      <c r="N146" s="113">
        <v>0</v>
      </c>
      <c r="O146" s="113">
        <v>0</v>
      </c>
      <c r="P146" s="107"/>
    </row>
    <row r="147" spans="1:16" ht="30" customHeight="1">
      <c r="A147" s="144"/>
      <c r="B147" s="98"/>
      <c r="C147" s="102"/>
      <c r="D147" s="109" t="s">
        <v>5</v>
      </c>
      <c r="E147" s="18" t="s">
        <v>82</v>
      </c>
      <c r="F147" s="18" t="s">
        <v>83</v>
      </c>
      <c r="G147" s="18" t="s">
        <v>92</v>
      </c>
      <c r="H147" s="18" t="s">
        <v>174</v>
      </c>
      <c r="I147" s="18" t="s">
        <v>175</v>
      </c>
      <c r="J147" s="43">
        <v>0</v>
      </c>
      <c r="K147" s="23">
        <v>300000</v>
      </c>
      <c r="L147" s="23">
        <v>0</v>
      </c>
      <c r="M147" s="23"/>
      <c r="N147" s="23">
        <v>0</v>
      </c>
      <c r="O147" s="23">
        <v>0</v>
      </c>
      <c r="P147" s="107" t="s">
        <v>177</v>
      </c>
    </row>
    <row r="148" spans="1:16" ht="30" customHeight="1">
      <c r="A148" s="144"/>
      <c r="B148" s="98"/>
      <c r="C148" s="102"/>
      <c r="D148" s="100" t="s">
        <v>6</v>
      </c>
      <c r="E148" s="18"/>
      <c r="F148" s="18"/>
      <c r="G148" s="18"/>
      <c r="H148" s="18"/>
      <c r="I148" s="18"/>
      <c r="J148" s="43">
        <v>0</v>
      </c>
      <c r="K148" s="23">
        <v>0</v>
      </c>
      <c r="L148" s="23">
        <v>0</v>
      </c>
      <c r="M148" s="23"/>
      <c r="N148" s="23">
        <v>0</v>
      </c>
      <c r="O148" s="23">
        <v>0</v>
      </c>
      <c r="P148" s="107"/>
    </row>
    <row r="149" spans="1:16" ht="30" customHeight="1">
      <c r="A149" s="144"/>
      <c r="B149" s="98"/>
      <c r="C149" s="104"/>
      <c r="D149" s="100" t="s">
        <v>0</v>
      </c>
      <c r="E149" s="18"/>
      <c r="F149" s="18"/>
      <c r="G149" s="18"/>
      <c r="H149" s="18"/>
      <c r="I149" s="18"/>
      <c r="J149" s="43">
        <v>0</v>
      </c>
      <c r="K149" s="23">
        <v>0</v>
      </c>
      <c r="L149" s="23">
        <v>0</v>
      </c>
      <c r="M149" s="23"/>
      <c r="N149" s="23">
        <v>0</v>
      </c>
      <c r="O149" s="23">
        <v>0</v>
      </c>
      <c r="P149" s="107"/>
    </row>
    <row r="150" spans="1:16" ht="30" customHeight="1">
      <c r="A150" s="145"/>
      <c r="B150" s="98"/>
      <c r="C150" s="104"/>
      <c r="D150" s="10" t="s">
        <v>7</v>
      </c>
      <c r="E150" s="18"/>
      <c r="F150" s="18"/>
      <c r="G150" s="18"/>
      <c r="H150" s="18"/>
      <c r="I150" s="18"/>
      <c r="J150" s="43">
        <v>0</v>
      </c>
      <c r="K150" s="23">
        <v>300000</v>
      </c>
      <c r="L150" s="23">
        <v>0</v>
      </c>
      <c r="M150" s="23"/>
      <c r="N150" s="23">
        <v>0</v>
      </c>
      <c r="O150" s="23">
        <v>0</v>
      </c>
      <c r="P150" s="107"/>
    </row>
    <row r="151" spans="1:16" ht="30" customHeight="1">
      <c r="A151" s="260"/>
      <c r="B151" s="198" t="s">
        <v>90</v>
      </c>
      <c r="C151" s="152" t="s">
        <v>111</v>
      </c>
      <c r="D151" s="157" t="s">
        <v>1</v>
      </c>
      <c r="E151" s="51" t="s">
        <v>82</v>
      </c>
      <c r="F151" s="51" t="s">
        <v>83</v>
      </c>
      <c r="G151" s="51" t="s">
        <v>99</v>
      </c>
      <c r="H151" s="51" t="s">
        <v>100</v>
      </c>
      <c r="I151" s="51" t="s">
        <v>101</v>
      </c>
      <c r="J151" s="52">
        <f aca="true" t="shared" si="38" ref="J151:O152">J169</f>
        <v>17745421.74</v>
      </c>
      <c r="K151" s="52">
        <f t="shared" si="38"/>
        <v>27784660.72</v>
      </c>
      <c r="L151" s="52">
        <f t="shared" si="38"/>
        <v>12311740</v>
      </c>
      <c r="M151" s="52">
        <f t="shared" si="38"/>
        <v>27582070</v>
      </c>
      <c r="N151" s="52">
        <f>N169</f>
        <v>11467145</v>
      </c>
      <c r="O151" s="52">
        <f t="shared" si="38"/>
        <v>8741740</v>
      </c>
      <c r="P151" s="213" t="s">
        <v>246</v>
      </c>
    </row>
    <row r="152" spans="1:16" ht="30" customHeight="1" hidden="1">
      <c r="A152" s="260"/>
      <c r="B152" s="199"/>
      <c r="C152" s="153"/>
      <c r="D152" s="158"/>
      <c r="E152" s="51" t="s">
        <v>82</v>
      </c>
      <c r="F152" s="51" t="s">
        <v>83</v>
      </c>
      <c r="G152" s="51" t="s">
        <v>99</v>
      </c>
      <c r="H152" s="51" t="s">
        <v>100</v>
      </c>
      <c r="I152" s="51" t="s">
        <v>101</v>
      </c>
      <c r="J152" s="52">
        <f>J170</f>
        <v>0</v>
      </c>
      <c r="K152" s="52">
        <f t="shared" si="38"/>
        <v>0</v>
      </c>
      <c r="L152" s="52">
        <f t="shared" si="38"/>
        <v>0</v>
      </c>
      <c r="M152" s="52">
        <f t="shared" si="38"/>
        <v>0</v>
      </c>
      <c r="N152" s="52"/>
      <c r="O152" s="52"/>
      <c r="P152" s="214"/>
    </row>
    <row r="153" spans="1:16" ht="30" customHeight="1">
      <c r="A153" s="260"/>
      <c r="B153" s="199"/>
      <c r="C153" s="153"/>
      <c r="D153" s="158"/>
      <c r="E153" s="51" t="s">
        <v>82</v>
      </c>
      <c r="F153" s="51" t="s">
        <v>83</v>
      </c>
      <c r="G153" s="51" t="s">
        <v>99</v>
      </c>
      <c r="H153" s="51" t="s">
        <v>121</v>
      </c>
      <c r="I153" s="51" t="s">
        <v>122</v>
      </c>
      <c r="J153" s="52">
        <f aca="true" t="shared" si="39" ref="J153:O153">J234</f>
        <v>22385</v>
      </c>
      <c r="K153" s="52">
        <f t="shared" si="39"/>
        <v>0</v>
      </c>
      <c r="L153" s="52">
        <f t="shared" si="39"/>
        <v>0</v>
      </c>
      <c r="M153" s="52">
        <f t="shared" si="39"/>
        <v>0</v>
      </c>
      <c r="N153" s="52">
        <f t="shared" si="39"/>
        <v>0</v>
      </c>
      <c r="O153" s="52">
        <f t="shared" si="39"/>
        <v>0</v>
      </c>
      <c r="P153" s="214"/>
    </row>
    <row r="154" spans="1:16" ht="30" customHeight="1">
      <c r="A154" s="260"/>
      <c r="B154" s="199"/>
      <c r="C154" s="153"/>
      <c r="D154" s="158"/>
      <c r="E154" s="51" t="s">
        <v>82</v>
      </c>
      <c r="F154" s="51" t="s">
        <v>83</v>
      </c>
      <c r="G154" s="51" t="s">
        <v>99</v>
      </c>
      <c r="H154" s="51" t="s">
        <v>100</v>
      </c>
      <c r="I154" s="51" t="s">
        <v>123</v>
      </c>
      <c r="J154" s="52">
        <f aca="true" t="shared" si="40" ref="J154:O155">J171</f>
        <v>4000</v>
      </c>
      <c r="K154" s="52">
        <f t="shared" si="40"/>
        <v>0</v>
      </c>
      <c r="L154" s="52">
        <f t="shared" si="40"/>
        <v>0</v>
      </c>
      <c r="M154" s="52">
        <f t="shared" si="40"/>
        <v>0</v>
      </c>
      <c r="N154" s="52">
        <f>N171</f>
        <v>0</v>
      </c>
      <c r="O154" s="52">
        <f t="shared" si="40"/>
        <v>0</v>
      </c>
      <c r="P154" s="214"/>
    </row>
    <row r="155" spans="1:16" ht="27" customHeight="1">
      <c r="A155" s="260"/>
      <c r="B155" s="199"/>
      <c r="C155" s="153"/>
      <c r="D155" s="158"/>
      <c r="E155" s="57" t="s">
        <v>82</v>
      </c>
      <c r="F155" s="57" t="s">
        <v>83</v>
      </c>
      <c r="G155" s="57" t="s">
        <v>99</v>
      </c>
      <c r="H155" s="57" t="s">
        <v>100</v>
      </c>
      <c r="I155" s="57" t="s">
        <v>125</v>
      </c>
      <c r="J155" s="52">
        <f t="shared" si="40"/>
        <v>67543</v>
      </c>
      <c r="K155" s="52">
        <f t="shared" si="40"/>
        <v>0</v>
      </c>
      <c r="L155" s="52">
        <f t="shared" si="40"/>
        <v>0</v>
      </c>
      <c r="M155" s="52">
        <f t="shared" si="40"/>
        <v>0</v>
      </c>
      <c r="N155" s="52">
        <f>N172</f>
        <v>0</v>
      </c>
      <c r="O155" s="52">
        <f t="shared" si="40"/>
        <v>0</v>
      </c>
      <c r="P155" s="214"/>
    </row>
    <row r="156" spans="1:16" ht="30" customHeight="1" hidden="1">
      <c r="A156" s="260"/>
      <c r="B156" s="199"/>
      <c r="C156" s="153"/>
      <c r="D156" s="158"/>
      <c r="E156" s="57" t="s">
        <v>82</v>
      </c>
      <c r="F156" s="57" t="s">
        <v>83</v>
      </c>
      <c r="G156" s="57" t="s">
        <v>99</v>
      </c>
      <c r="H156" s="57" t="s">
        <v>100</v>
      </c>
      <c r="I156" s="57" t="s">
        <v>116</v>
      </c>
      <c r="J156" s="52">
        <f>J173</f>
        <v>0</v>
      </c>
      <c r="K156" s="52">
        <f>K173</f>
        <v>0</v>
      </c>
      <c r="L156" s="52">
        <v>0</v>
      </c>
      <c r="M156" s="52">
        <f>M173</f>
        <v>0</v>
      </c>
      <c r="N156" s="52">
        <v>0</v>
      </c>
      <c r="O156" s="52">
        <v>0</v>
      </c>
      <c r="P156" s="214"/>
    </row>
    <row r="157" spans="1:16" ht="36" customHeight="1">
      <c r="A157" s="260"/>
      <c r="B157" s="199"/>
      <c r="C157" s="153"/>
      <c r="D157" s="158"/>
      <c r="E157" s="95" t="s">
        <v>82</v>
      </c>
      <c r="F157" s="95" t="s">
        <v>83</v>
      </c>
      <c r="G157" s="95" t="s">
        <v>99</v>
      </c>
      <c r="H157" s="95" t="s">
        <v>100</v>
      </c>
      <c r="I157" s="95" t="s">
        <v>116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214"/>
    </row>
    <row r="158" spans="1:16" ht="30" customHeight="1">
      <c r="A158" s="260"/>
      <c r="B158" s="199"/>
      <c r="C158" s="153"/>
      <c r="D158" s="94"/>
      <c r="E158" s="19" t="s">
        <v>82</v>
      </c>
      <c r="F158" s="19" t="s">
        <v>83</v>
      </c>
      <c r="G158" s="19" t="s">
        <v>99</v>
      </c>
      <c r="H158" s="19" t="s">
        <v>203</v>
      </c>
      <c r="I158" s="19" t="s">
        <v>204</v>
      </c>
      <c r="J158" s="134">
        <v>0</v>
      </c>
      <c r="K158" s="134">
        <v>0</v>
      </c>
      <c r="L158" s="134">
        <f>L219</f>
        <v>0</v>
      </c>
      <c r="M158" s="134"/>
      <c r="N158" s="134">
        <v>0</v>
      </c>
      <c r="O158" s="134">
        <v>0</v>
      </c>
      <c r="P158" s="214"/>
    </row>
    <row r="159" spans="1:16" ht="30" customHeight="1">
      <c r="A159" s="260"/>
      <c r="B159" s="199"/>
      <c r="C159" s="153"/>
      <c r="D159" s="53" t="s">
        <v>5</v>
      </c>
      <c r="E159" s="95" t="s">
        <v>82</v>
      </c>
      <c r="F159" s="95" t="s">
        <v>83</v>
      </c>
      <c r="G159" s="95" t="s">
        <v>99</v>
      </c>
      <c r="H159" s="95" t="s">
        <v>121</v>
      </c>
      <c r="I159" s="95" t="s">
        <v>122</v>
      </c>
      <c r="J159" s="52">
        <f aca="true" t="shared" si="41" ref="J159:O159">J235</f>
        <v>2193924.89</v>
      </c>
      <c r="K159" s="52">
        <f t="shared" si="41"/>
        <v>0</v>
      </c>
      <c r="L159" s="52">
        <f t="shared" si="41"/>
        <v>0</v>
      </c>
      <c r="M159" s="52">
        <f t="shared" si="41"/>
        <v>0</v>
      </c>
      <c r="N159" s="52">
        <f t="shared" si="41"/>
        <v>0</v>
      </c>
      <c r="O159" s="52">
        <f t="shared" si="41"/>
        <v>0</v>
      </c>
      <c r="P159" s="214"/>
    </row>
    <row r="160" spans="1:16" ht="29.25" customHeight="1">
      <c r="A160" s="260"/>
      <c r="B160" s="199"/>
      <c r="C160" s="153"/>
      <c r="D160" s="157" t="s">
        <v>6</v>
      </c>
      <c r="E160" s="95" t="s">
        <v>82</v>
      </c>
      <c r="F160" s="95" t="s">
        <v>83</v>
      </c>
      <c r="G160" s="95" t="s">
        <v>99</v>
      </c>
      <c r="H160" s="95" t="s">
        <v>100</v>
      </c>
      <c r="I160" s="95" t="s">
        <v>116</v>
      </c>
      <c r="J160" s="52">
        <f aca="true" t="shared" si="42" ref="J160:O161">J177</f>
        <v>0</v>
      </c>
      <c r="K160" s="52">
        <f t="shared" si="42"/>
        <v>0</v>
      </c>
      <c r="L160" s="52">
        <f t="shared" si="42"/>
        <v>0</v>
      </c>
      <c r="M160" s="52">
        <f t="shared" si="42"/>
        <v>0</v>
      </c>
      <c r="N160" s="52">
        <f t="shared" si="42"/>
        <v>0</v>
      </c>
      <c r="O160" s="52">
        <f t="shared" si="42"/>
        <v>0</v>
      </c>
      <c r="P160" s="214"/>
    </row>
    <row r="161" spans="1:16" ht="30" customHeight="1">
      <c r="A161" s="260"/>
      <c r="B161" s="199"/>
      <c r="C161" s="153"/>
      <c r="D161" s="158"/>
      <c r="E161" s="95" t="s">
        <v>82</v>
      </c>
      <c r="F161" s="95" t="s">
        <v>83</v>
      </c>
      <c r="G161" s="95" t="s">
        <v>99</v>
      </c>
      <c r="H161" s="95" t="s">
        <v>100</v>
      </c>
      <c r="I161" s="95" t="s">
        <v>116</v>
      </c>
      <c r="J161" s="52">
        <f t="shared" si="42"/>
        <v>0</v>
      </c>
      <c r="K161" s="52">
        <f t="shared" si="42"/>
        <v>0</v>
      </c>
      <c r="L161" s="52">
        <f t="shared" si="42"/>
        <v>0</v>
      </c>
      <c r="M161" s="52">
        <f t="shared" si="42"/>
        <v>0</v>
      </c>
      <c r="N161" s="52">
        <f>N178</f>
        <v>0</v>
      </c>
      <c r="O161" s="52">
        <f>O178</f>
        <v>0</v>
      </c>
      <c r="P161" s="214"/>
    </row>
    <row r="162" spans="1:16" ht="30" customHeight="1">
      <c r="A162" s="260"/>
      <c r="B162" s="199"/>
      <c r="C162" s="153"/>
      <c r="D162" s="158"/>
      <c r="E162" s="95" t="s">
        <v>82</v>
      </c>
      <c r="F162" s="95" t="s">
        <v>83</v>
      </c>
      <c r="G162" s="95" t="s">
        <v>99</v>
      </c>
      <c r="H162" s="95" t="s">
        <v>121</v>
      </c>
      <c r="I162" s="95" t="s">
        <v>122</v>
      </c>
      <c r="J162" s="52">
        <f aca="true" t="shared" si="43" ref="J162:O162">J236</f>
        <v>22161.11</v>
      </c>
      <c r="K162" s="52">
        <f t="shared" si="43"/>
        <v>0</v>
      </c>
      <c r="L162" s="52">
        <f t="shared" si="43"/>
        <v>0</v>
      </c>
      <c r="M162" s="52">
        <f t="shared" si="43"/>
        <v>0</v>
      </c>
      <c r="N162" s="52">
        <f t="shared" si="43"/>
        <v>0</v>
      </c>
      <c r="O162" s="52">
        <f t="shared" si="43"/>
        <v>0</v>
      </c>
      <c r="P162" s="214"/>
    </row>
    <row r="163" spans="1:16" ht="30" customHeight="1">
      <c r="A163" s="260"/>
      <c r="B163" s="199"/>
      <c r="C163" s="153"/>
      <c r="D163" s="158"/>
      <c r="E163" s="57" t="s">
        <v>82</v>
      </c>
      <c r="F163" s="57" t="s">
        <v>83</v>
      </c>
      <c r="G163" s="57" t="s">
        <v>99</v>
      </c>
      <c r="H163" s="57" t="s">
        <v>100</v>
      </c>
      <c r="I163" s="57" t="s">
        <v>123</v>
      </c>
      <c r="J163" s="52">
        <f aca="true" t="shared" si="44" ref="J163:O164">J179</f>
        <v>19200</v>
      </c>
      <c r="K163" s="52">
        <f t="shared" si="44"/>
        <v>0</v>
      </c>
      <c r="L163" s="52">
        <f t="shared" si="44"/>
        <v>0</v>
      </c>
      <c r="M163" s="52">
        <f t="shared" si="44"/>
        <v>0</v>
      </c>
      <c r="N163" s="52">
        <f>N179</f>
        <v>0</v>
      </c>
      <c r="O163" s="52">
        <f t="shared" si="44"/>
        <v>0</v>
      </c>
      <c r="P163" s="214"/>
    </row>
    <row r="164" spans="1:16" ht="30" customHeight="1">
      <c r="A164" s="260"/>
      <c r="B164" s="199"/>
      <c r="C164" s="153"/>
      <c r="D164" s="158"/>
      <c r="E164" s="57" t="s">
        <v>82</v>
      </c>
      <c r="F164" s="57" t="s">
        <v>83</v>
      </c>
      <c r="G164" s="57" t="s">
        <v>99</v>
      </c>
      <c r="H164" s="57" t="s">
        <v>100</v>
      </c>
      <c r="I164" s="57" t="s">
        <v>125</v>
      </c>
      <c r="J164" s="52">
        <f t="shared" si="44"/>
        <v>787993</v>
      </c>
      <c r="K164" s="52">
        <f t="shared" si="44"/>
        <v>0</v>
      </c>
      <c r="L164" s="52">
        <f t="shared" si="44"/>
        <v>0</v>
      </c>
      <c r="M164" s="52">
        <f t="shared" si="44"/>
        <v>0</v>
      </c>
      <c r="N164" s="52">
        <f>N180</f>
        <v>0</v>
      </c>
      <c r="O164" s="52">
        <f t="shared" si="44"/>
        <v>0</v>
      </c>
      <c r="P164" s="214"/>
    </row>
    <row r="165" spans="1:16" ht="30" customHeight="1">
      <c r="A165" s="260"/>
      <c r="B165" s="199"/>
      <c r="C165" s="153"/>
      <c r="D165" s="159"/>
      <c r="E165" s="57" t="s">
        <v>82</v>
      </c>
      <c r="F165" s="57" t="s">
        <v>83</v>
      </c>
      <c r="G165" s="57" t="s">
        <v>99</v>
      </c>
      <c r="H165" s="57" t="s">
        <v>203</v>
      </c>
      <c r="I165" s="57" t="s">
        <v>204</v>
      </c>
      <c r="J165" s="52">
        <f>J181</f>
        <v>0</v>
      </c>
      <c r="K165" s="52">
        <f>K181</f>
        <v>0</v>
      </c>
      <c r="L165" s="135">
        <f>L221</f>
        <v>0</v>
      </c>
      <c r="M165" s="52">
        <f>M181</f>
        <v>0</v>
      </c>
      <c r="N165" s="52">
        <v>0</v>
      </c>
      <c r="O165" s="52">
        <v>0</v>
      </c>
      <c r="P165" s="214"/>
    </row>
    <row r="166" spans="1:16" ht="30" customHeight="1">
      <c r="A166" s="260"/>
      <c r="B166" s="199"/>
      <c r="C166" s="153"/>
      <c r="D166" s="53"/>
      <c r="E166" s="83" t="s">
        <v>82</v>
      </c>
      <c r="F166" s="83" t="s">
        <v>83</v>
      </c>
      <c r="G166" s="83" t="s">
        <v>99</v>
      </c>
      <c r="H166" s="83" t="s">
        <v>247</v>
      </c>
      <c r="I166" s="83" t="s">
        <v>248</v>
      </c>
      <c r="J166" s="96">
        <v>0</v>
      </c>
      <c r="K166" s="96">
        <v>150000</v>
      </c>
      <c r="L166" s="96">
        <v>0</v>
      </c>
      <c r="M166" s="96"/>
      <c r="N166" s="96">
        <v>0</v>
      </c>
      <c r="O166" s="96">
        <v>0</v>
      </c>
      <c r="P166" s="214"/>
    </row>
    <row r="167" spans="1:16" ht="30" customHeight="1">
      <c r="A167" s="260"/>
      <c r="B167" s="199"/>
      <c r="C167" s="153"/>
      <c r="D167" s="53" t="s">
        <v>0</v>
      </c>
      <c r="E167" s="51"/>
      <c r="F167" s="51"/>
      <c r="G167" s="51"/>
      <c r="H167" s="51"/>
      <c r="I167" s="51"/>
      <c r="J167" s="52">
        <f aca="true" t="shared" si="45" ref="J167:O167">J182</f>
        <v>2726959</v>
      </c>
      <c r="K167" s="52">
        <f t="shared" si="45"/>
        <v>3827300</v>
      </c>
      <c r="L167" s="52">
        <f t="shared" si="45"/>
        <v>1142300</v>
      </c>
      <c r="M167" s="52">
        <f t="shared" si="45"/>
        <v>3857300</v>
      </c>
      <c r="N167" s="52">
        <f t="shared" si="45"/>
        <v>1142300</v>
      </c>
      <c r="O167" s="52">
        <f t="shared" si="45"/>
        <v>1142300</v>
      </c>
      <c r="P167" s="214"/>
    </row>
    <row r="168" spans="1:16" ht="30" customHeight="1">
      <c r="A168" s="261"/>
      <c r="B168" s="200"/>
      <c r="C168" s="154"/>
      <c r="D168" s="54" t="s">
        <v>7</v>
      </c>
      <c r="E168" s="55"/>
      <c r="F168" s="55"/>
      <c r="G168" s="55"/>
      <c r="H168" s="55"/>
      <c r="I168" s="55"/>
      <c r="J168" s="56">
        <f aca="true" t="shared" si="46" ref="J168:O168">SUM(J151:J167)</f>
        <v>23589587.74</v>
      </c>
      <c r="K168" s="56">
        <f t="shared" si="46"/>
        <v>31761960.72</v>
      </c>
      <c r="L168" s="56">
        <f t="shared" si="46"/>
        <v>13454040</v>
      </c>
      <c r="M168" s="56">
        <f t="shared" si="46"/>
        <v>31439370</v>
      </c>
      <c r="N168" s="56">
        <f t="shared" si="46"/>
        <v>12609445</v>
      </c>
      <c r="O168" s="56">
        <f t="shared" si="46"/>
        <v>9884040</v>
      </c>
      <c r="P168" s="215"/>
    </row>
    <row r="169" spans="1:16" ht="30" customHeight="1">
      <c r="A169" s="229">
        <v>4</v>
      </c>
      <c r="B169" s="181" t="s">
        <v>19</v>
      </c>
      <c r="C169" s="185" t="s">
        <v>112</v>
      </c>
      <c r="D169" s="155" t="s">
        <v>1</v>
      </c>
      <c r="E169" s="17" t="s">
        <v>82</v>
      </c>
      <c r="F169" s="17" t="s">
        <v>83</v>
      </c>
      <c r="G169" s="17" t="s">
        <v>99</v>
      </c>
      <c r="H169" s="17" t="s">
        <v>100</v>
      </c>
      <c r="I169" s="17" t="s">
        <v>101</v>
      </c>
      <c r="J169" s="33">
        <f aca="true" t="shared" si="47" ref="J169:O169">J184</f>
        <v>17745421.74</v>
      </c>
      <c r="K169" s="33">
        <f t="shared" si="47"/>
        <v>27784660.72</v>
      </c>
      <c r="L169" s="33">
        <f t="shared" si="47"/>
        <v>12311740</v>
      </c>
      <c r="M169" s="33">
        <f t="shared" si="47"/>
        <v>27582070</v>
      </c>
      <c r="N169" s="33">
        <f t="shared" si="47"/>
        <v>11467145</v>
      </c>
      <c r="O169" s="33">
        <f t="shared" si="47"/>
        <v>8741740</v>
      </c>
      <c r="P169" s="188" t="s">
        <v>152</v>
      </c>
    </row>
    <row r="170" spans="1:16" ht="30" customHeight="1">
      <c r="A170" s="230"/>
      <c r="B170" s="182"/>
      <c r="C170" s="186"/>
      <c r="D170" s="175"/>
      <c r="E170" s="17" t="s">
        <v>82</v>
      </c>
      <c r="F170" s="17" t="s">
        <v>83</v>
      </c>
      <c r="G170" s="17" t="s">
        <v>99</v>
      </c>
      <c r="H170" s="17" t="s">
        <v>100</v>
      </c>
      <c r="I170" s="17" t="s">
        <v>101</v>
      </c>
      <c r="J170" s="33">
        <f>J213</f>
        <v>0</v>
      </c>
      <c r="K170" s="33">
        <f>K185</f>
        <v>0</v>
      </c>
      <c r="L170" s="33">
        <f>L185</f>
        <v>0</v>
      </c>
      <c r="M170" s="33">
        <f>M185</f>
        <v>0</v>
      </c>
      <c r="N170" s="33">
        <f>N185</f>
        <v>0</v>
      </c>
      <c r="O170" s="33">
        <f>O185</f>
        <v>0</v>
      </c>
      <c r="P170" s="189"/>
    </row>
    <row r="171" spans="1:16" ht="30" customHeight="1">
      <c r="A171" s="230"/>
      <c r="B171" s="182"/>
      <c r="C171" s="186"/>
      <c r="D171" s="175"/>
      <c r="E171" s="17" t="s">
        <v>82</v>
      </c>
      <c r="F171" s="17" t="s">
        <v>83</v>
      </c>
      <c r="G171" s="17" t="s">
        <v>99</v>
      </c>
      <c r="H171" s="17" t="s">
        <v>100</v>
      </c>
      <c r="I171" s="17" t="s">
        <v>123</v>
      </c>
      <c r="J171" s="33">
        <f aca="true" t="shared" si="48" ref="J171:O171">J189</f>
        <v>4000</v>
      </c>
      <c r="K171" s="33">
        <f t="shared" si="48"/>
        <v>0</v>
      </c>
      <c r="L171" s="33">
        <f t="shared" si="48"/>
        <v>0</v>
      </c>
      <c r="M171" s="33">
        <f t="shared" si="48"/>
        <v>0</v>
      </c>
      <c r="N171" s="33">
        <f t="shared" si="48"/>
        <v>0</v>
      </c>
      <c r="O171" s="33">
        <f t="shared" si="48"/>
        <v>0</v>
      </c>
      <c r="P171" s="189"/>
    </row>
    <row r="172" spans="1:16" ht="30" customHeight="1">
      <c r="A172" s="230"/>
      <c r="B172" s="182"/>
      <c r="C172" s="186"/>
      <c r="D172" s="175"/>
      <c r="E172" s="19" t="s">
        <v>82</v>
      </c>
      <c r="F172" s="19" t="s">
        <v>83</v>
      </c>
      <c r="G172" s="19" t="s">
        <v>99</v>
      </c>
      <c r="H172" s="19" t="s">
        <v>100</v>
      </c>
      <c r="I172" s="19" t="s">
        <v>125</v>
      </c>
      <c r="J172" s="33">
        <f aca="true" t="shared" si="49" ref="J172:O172">J194</f>
        <v>67543</v>
      </c>
      <c r="K172" s="33">
        <f t="shared" si="49"/>
        <v>0</v>
      </c>
      <c r="L172" s="33">
        <f t="shared" si="49"/>
        <v>0</v>
      </c>
      <c r="M172" s="33">
        <f t="shared" si="49"/>
        <v>0</v>
      </c>
      <c r="N172" s="33">
        <f t="shared" si="49"/>
        <v>0</v>
      </c>
      <c r="O172" s="33">
        <f t="shared" si="49"/>
        <v>0</v>
      </c>
      <c r="P172" s="189"/>
    </row>
    <row r="173" spans="1:16" ht="30" customHeight="1">
      <c r="A173" s="230"/>
      <c r="B173" s="182"/>
      <c r="C173" s="186"/>
      <c r="D173" s="175"/>
      <c r="E173" s="19" t="s">
        <v>82</v>
      </c>
      <c r="F173" s="19" t="s">
        <v>83</v>
      </c>
      <c r="G173" s="19" t="s">
        <v>99</v>
      </c>
      <c r="H173" s="19" t="s">
        <v>100</v>
      </c>
      <c r="I173" s="19" t="s">
        <v>116</v>
      </c>
      <c r="J173" s="124">
        <v>0</v>
      </c>
      <c r="K173" s="124">
        <v>0</v>
      </c>
      <c r="L173" s="124">
        <v>336000</v>
      </c>
      <c r="M173" s="124">
        <v>0</v>
      </c>
      <c r="N173" s="124">
        <v>0</v>
      </c>
      <c r="O173" s="124">
        <v>0</v>
      </c>
      <c r="P173" s="189"/>
    </row>
    <row r="174" spans="1:16" ht="1.5" customHeight="1" hidden="1">
      <c r="A174" s="230"/>
      <c r="B174" s="182"/>
      <c r="C174" s="186"/>
      <c r="D174" s="175"/>
      <c r="E174" s="19" t="s">
        <v>82</v>
      </c>
      <c r="F174" s="19" t="s">
        <v>83</v>
      </c>
      <c r="G174" s="19" t="s">
        <v>99</v>
      </c>
      <c r="H174" s="19" t="s">
        <v>119</v>
      </c>
      <c r="I174" s="19" t="s">
        <v>117</v>
      </c>
      <c r="J174" s="33">
        <f>J204</f>
        <v>0</v>
      </c>
      <c r="K174" s="33">
        <f>K204</f>
        <v>0</v>
      </c>
      <c r="L174" s="33">
        <f>L204</f>
        <v>0</v>
      </c>
      <c r="M174" s="33">
        <f>M204</f>
        <v>0</v>
      </c>
      <c r="N174" s="33"/>
      <c r="O174" s="33"/>
      <c r="P174" s="189"/>
    </row>
    <row r="175" spans="1:16" ht="28.5" customHeight="1" hidden="1">
      <c r="A175" s="230"/>
      <c r="B175" s="182"/>
      <c r="C175" s="186"/>
      <c r="D175" s="93"/>
      <c r="E175" s="122" t="s">
        <v>82</v>
      </c>
      <c r="F175" s="122" t="s">
        <v>83</v>
      </c>
      <c r="G175" s="122" t="s">
        <v>99</v>
      </c>
      <c r="H175" s="122" t="s">
        <v>203</v>
      </c>
      <c r="I175" s="122" t="s">
        <v>204</v>
      </c>
      <c r="J175" s="123">
        <v>0</v>
      </c>
      <c r="K175" s="123">
        <v>0</v>
      </c>
      <c r="L175" s="123">
        <v>0</v>
      </c>
      <c r="M175" s="123"/>
      <c r="N175" s="123">
        <v>0</v>
      </c>
      <c r="O175" s="123">
        <v>0</v>
      </c>
      <c r="P175" s="189"/>
    </row>
    <row r="176" spans="1:16" ht="59.25" customHeight="1">
      <c r="A176" s="230"/>
      <c r="B176" s="182"/>
      <c r="C176" s="186"/>
      <c r="D176" s="44" t="s">
        <v>5</v>
      </c>
      <c r="E176" s="19"/>
      <c r="F176" s="19"/>
      <c r="G176" s="19"/>
      <c r="H176" s="19"/>
      <c r="I176" s="19"/>
      <c r="J176" s="33">
        <v>0</v>
      </c>
      <c r="K176" s="33">
        <f>K240</f>
        <v>0</v>
      </c>
      <c r="L176" s="33">
        <f>L240</f>
        <v>0</v>
      </c>
      <c r="M176" s="33">
        <f>M240</f>
        <v>0</v>
      </c>
      <c r="N176" s="33">
        <f>N240</f>
        <v>0</v>
      </c>
      <c r="O176" s="33">
        <f>O240</f>
        <v>0</v>
      </c>
      <c r="P176" s="189"/>
    </row>
    <row r="177" spans="1:16" ht="27" customHeight="1" hidden="1">
      <c r="A177" s="230"/>
      <c r="B177" s="182"/>
      <c r="C177" s="186"/>
      <c r="D177" s="155" t="s">
        <v>6</v>
      </c>
      <c r="E177" s="19" t="s">
        <v>82</v>
      </c>
      <c r="F177" s="19" t="s">
        <v>83</v>
      </c>
      <c r="G177" s="19" t="s">
        <v>99</v>
      </c>
      <c r="H177" s="19" t="s">
        <v>100</v>
      </c>
      <c r="I177" s="19" t="s">
        <v>116</v>
      </c>
      <c r="J177" s="33">
        <f>J201</f>
        <v>0</v>
      </c>
      <c r="K177" s="33">
        <f>K201</f>
        <v>0</v>
      </c>
      <c r="L177" s="33">
        <f>L201</f>
        <v>0</v>
      </c>
      <c r="M177" s="33">
        <f>M201</f>
        <v>0</v>
      </c>
      <c r="N177" s="33"/>
      <c r="O177" s="33"/>
      <c r="P177" s="189"/>
    </row>
    <row r="178" spans="1:16" ht="30" customHeight="1">
      <c r="A178" s="230"/>
      <c r="B178" s="182"/>
      <c r="C178" s="186"/>
      <c r="D178" s="175"/>
      <c r="E178" s="19" t="s">
        <v>82</v>
      </c>
      <c r="F178" s="19" t="s">
        <v>83</v>
      </c>
      <c r="G178" s="19" t="s">
        <v>99</v>
      </c>
      <c r="H178" s="19" t="s">
        <v>100</v>
      </c>
      <c r="I178" s="19" t="s">
        <v>116</v>
      </c>
      <c r="J178" s="33">
        <f>J247</f>
        <v>0</v>
      </c>
      <c r="K178" s="33">
        <f>K247</f>
        <v>0</v>
      </c>
      <c r="L178" s="33">
        <f>L216</f>
        <v>0</v>
      </c>
      <c r="M178" s="33">
        <f>M247</f>
        <v>0</v>
      </c>
      <c r="N178" s="33">
        <f>N247</f>
        <v>0</v>
      </c>
      <c r="O178" s="33">
        <f>O247</f>
        <v>0</v>
      </c>
      <c r="P178" s="189"/>
    </row>
    <row r="179" spans="1:16" ht="30" customHeight="1">
      <c r="A179" s="230"/>
      <c r="B179" s="182"/>
      <c r="C179" s="186"/>
      <c r="D179" s="175"/>
      <c r="E179" s="19" t="s">
        <v>82</v>
      </c>
      <c r="F179" s="19" t="s">
        <v>83</v>
      </c>
      <c r="G179" s="19" t="s">
        <v>99</v>
      </c>
      <c r="H179" s="19" t="s">
        <v>100</v>
      </c>
      <c r="I179" s="19" t="s">
        <v>123</v>
      </c>
      <c r="J179" s="33">
        <f aca="true" t="shared" si="50" ref="J179:O179">J191</f>
        <v>19200</v>
      </c>
      <c r="K179" s="33">
        <f t="shared" si="50"/>
        <v>0</v>
      </c>
      <c r="L179" s="33">
        <f t="shared" si="50"/>
        <v>0</v>
      </c>
      <c r="M179" s="33">
        <f t="shared" si="50"/>
        <v>0</v>
      </c>
      <c r="N179" s="33">
        <f t="shared" si="50"/>
        <v>0</v>
      </c>
      <c r="O179" s="33">
        <f t="shared" si="50"/>
        <v>0</v>
      </c>
      <c r="P179" s="189"/>
    </row>
    <row r="180" spans="1:16" ht="29.25" customHeight="1">
      <c r="A180" s="230"/>
      <c r="B180" s="182"/>
      <c r="C180" s="186"/>
      <c r="D180" s="175"/>
      <c r="E180" s="19" t="s">
        <v>82</v>
      </c>
      <c r="F180" s="19" t="s">
        <v>83</v>
      </c>
      <c r="G180" s="19" t="s">
        <v>99</v>
      </c>
      <c r="H180" s="19" t="s">
        <v>100</v>
      </c>
      <c r="I180" s="19" t="s">
        <v>125</v>
      </c>
      <c r="J180" s="33">
        <f aca="true" t="shared" si="51" ref="J180:O180">J196</f>
        <v>787993</v>
      </c>
      <c r="K180" s="33">
        <f t="shared" si="51"/>
        <v>0</v>
      </c>
      <c r="L180" s="33">
        <f t="shared" si="51"/>
        <v>0</v>
      </c>
      <c r="M180" s="33">
        <f t="shared" si="51"/>
        <v>0</v>
      </c>
      <c r="N180" s="33">
        <f t="shared" si="51"/>
        <v>0</v>
      </c>
      <c r="O180" s="33">
        <f t="shared" si="51"/>
        <v>0</v>
      </c>
      <c r="P180" s="189"/>
    </row>
    <row r="181" spans="1:16" ht="30" customHeight="1" hidden="1">
      <c r="A181" s="230"/>
      <c r="B181" s="182"/>
      <c r="C181" s="186"/>
      <c r="D181" s="156"/>
      <c r="E181" s="19" t="s">
        <v>82</v>
      </c>
      <c r="F181" s="19" t="s">
        <v>83</v>
      </c>
      <c r="G181" s="19" t="s">
        <v>99</v>
      </c>
      <c r="H181" s="19" t="s">
        <v>203</v>
      </c>
      <c r="I181" s="19" t="s">
        <v>204</v>
      </c>
      <c r="J181" s="33">
        <v>0</v>
      </c>
      <c r="K181" s="33">
        <v>0</v>
      </c>
      <c r="L181" s="123">
        <v>0</v>
      </c>
      <c r="M181" s="33"/>
      <c r="N181" s="33">
        <v>0</v>
      </c>
      <c r="O181" s="33">
        <v>0</v>
      </c>
      <c r="P181" s="189"/>
    </row>
    <row r="182" spans="1:16" ht="30" customHeight="1">
      <c r="A182" s="230"/>
      <c r="B182" s="182"/>
      <c r="C182" s="186"/>
      <c r="D182" s="44" t="s">
        <v>0</v>
      </c>
      <c r="E182" s="17"/>
      <c r="F182" s="17"/>
      <c r="G182" s="17"/>
      <c r="H182" s="17"/>
      <c r="I182" s="17"/>
      <c r="J182" s="33">
        <f aca="true" t="shared" si="52" ref="J182:O182">J187</f>
        <v>2726959</v>
      </c>
      <c r="K182" s="33">
        <f t="shared" si="52"/>
        <v>3827300</v>
      </c>
      <c r="L182" s="33">
        <f t="shared" si="52"/>
        <v>1142300</v>
      </c>
      <c r="M182" s="33">
        <f t="shared" si="52"/>
        <v>3857300</v>
      </c>
      <c r="N182" s="33">
        <f t="shared" si="52"/>
        <v>1142300</v>
      </c>
      <c r="O182" s="33">
        <f t="shared" si="52"/>
        <v>1142300</v>
      </c>
      <c r="P182" s="189"/>
    </row>
    <row r="183" spans="1:16" ht="30" customHeight="1">
      <c r="A183" s="231"/>
      <c r="B183" s="183"/>
      <c r="C183" s="187"/>
      <c r="D183" s="10" t="s">
        <v>7</v>
      </c>
      <c r="E183" s="18"/>
      <c r="F183" s="18"/>
      <c r="G183" s="18"/>
      <c r="H183" s="18"/>
      <c r="I183" s="18"/>
      <c r="J183" s="43">
        <f aca="true" t="shared" si="53" ref="J183:O183">SUM(J169:J182)</f>
        <v>21351116.74</v>
      </c>
      <c r="K183" s="43">
        <f t="shared" si="53"/>
        <v>31611960.72</v>
      </c>
      <c r="L183" s="43">
        <f t="shared" si="53"/>
        <v>13790040</v>
      </c>
      <c r="M183" s="43">
        <f t="shared" si="53"/>
        <v>31439370</v>
      </c>
      <c r="N183" s="43">
        <f t="shared" si="53"/>
        <v>12609445</v>
      </c>
      <c r="O183" s="43">
        <f t="shared" si="53"/>
        <v>9884040</v>
      </c>
      <c r="P183" s="193"/>
    </row>
    <row r="184" spans="1:16" ht="30" customHeight="1">
      <c r="A184" s="143" t="s">
        <v>182</v>
      </c>
      <c r="B184" s="151" t="s">
        <v>20</v>
      </c>
      <c r="C184" s="184" t="s">
        <v>112</v>
      </c>
      <c r="D184" s="84" t="s">
        <v>1</v>
      </c>
      <c r="E184" s="17" t="s">
        <v>82</v>
      </c>
      <c r="F184" s="17" t="s">
        <v>83</v>
      </c>
      <c r="G184" s="17" t="s">
        <v>99</v>
      </c>
      <c r="H184" s="17" t="s">
        <v>100</v>
      </c>
      <c r="I184" s="17" t="s">
        <v>101</v>
      </c>
      <c r="J184" s="33">
        <f>17771997.63-93185.89+66610</f>
        <v>17745421.74</v>
      </c>
      <c r="K184" s="99">
        <v>27784660.72</v>
      </c>
      <c r="L184" s="99">
        <f>12311740</f>
        <v>12311740</v>
      </c>
      <c r="M184" s="22">
        <v>27582070</v>
      </c>
      <c r="N184" s="22">
        <v>11467145</v>
      </c>
      <c r="O184" s="22">
        <v>8741740</v>
      </c>
      <c r="P184" s="188"/>
    </row>
    <row r="185" spans="1:16" ht="30" customHeight="1">
      <c r="A185" s="146"/>
      <c r="B185" s="151"/>
      <c r="C185" s="184"/>
      <c r="D185" s="38" t="s">
        <v>5</v>
      </c>
      <c r="E185" s="19"/>
      <c r="F185" s="19"/>
      <c r="G185" s="19"/>
      <c r="H185" s="19"/>
      <c r="I185" s="19"/>
      <c r="J185" s="33">
        <v>0</v>
      </c>
      <c r="K185" s="22">
        <v>0</v>
      </c>
      <c r="L185" s="22">
        <f>L240</f>
        <v>0</v>
      </c>
      <c r="M185" s="22">
        <f>M240</f>
        <v>0</v>
      </c>
      <c r="N185" s="22">
        <f>N240</f>
        <v>0</v>
      </c>
      <c r="O185" s="22">
        <f>O240</f>
        <v>0</v>
      </c>
      <c r="P185" s="189"/>
    </row>
    <row r="186" spans="1:16" ht="30" customHeight="1">
      <c r="A186" s="146"/>
      <c r="B186" s="151"/>
      <c r="C186" s="184"/>
      <c r="D186" s="84" t="s">
        <v>6</v>
      </c>
      <c r="E186" s="19"/>
      <c r="F186" s="19"/>
      <c r="G186" s="19"/>
      <c r="H186" s="19"/>
      <c r="I186" s="19"/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189"/>
    </row>
    <row r="187" spans="1:16" ht="30" customHeight="1">
      <c r="A187" s="146"/>
      <c r="B187" s="151"/>
      <c r="C187" s="184"/>
      <c r="D187" s="38" t="s">
        <v>0</v>
      </c>
      <c r="E187" s="17"/>
      <c r="F187" s="17"/>
      <c r="G187" s="17"/>
      <c r="H187" s="17"/>
      <c r="I187" s="17"/>
      <c r="J187" s="33">
        <f>1736155+720145+50000+173069+40000+7590</f>
        <v>2726959</v>
      </c>
      <c r="K187" s="99">
        <f>1142300+2715000-30000</f>
        <v>3827300</v>
      </c>
      <c r="L187" s="22">
        <v>1142300</v>
      </c>
      <c r="M187" s="22">
        <f>1142300+2715000</f>
        <v>3857300</v>
      </c>
      <c r="N187" s="22">
        <f>1142300</f>
        <v>1142300</v>
      </c>
      <c r="O187" s="22">
        <f>1142300</f>
        <v>1142300</v>
      </c>
      <c r="P187" s="189"/>
    </row>
    <row r="188" spans="1:16" ht="30" customHeight="1">
      <c r="A188" s="147"/>
      <c r="B188" s="151"/>
      <c r="C188" s="184"/>
      <c r="D188" s="10" t="s">
        <v>7</v>
      </c>
      <c r="E188" s="18"/>
      <c r="F188" s="18"/>
      <c r="G188" s="18"/>
      <c r="H188" s="18"/>
      <c r="I188" s="18"/>
      <c r="J188" s="43">
        <f aca="true" t="shared" si="54" ref="J188:O188">SUM(J184:J187)</f>
        <v>20472380.74</v>
      </c>
      <c r="K188" s="43">
        <f t="shared" si="54"/>
        <v>31611960.72</v>
      </c>
      <c r="L188" s="43">
        <f t="shared" si="54"/>
        <v>13454040</v>
      </c>
      <c r="M188" s="43">
        <f t="shared" si="54"/>
        <v>31439370</v>
      </c>
      <c r="N188" s="43">
        <f t="shared" si="54"/>
        <v>12609445</v>
      </c>
      <c r="O188" s="43">
        <f t="shared" si="54"/>
        <v>9884040</v>
      </c>
      <c r="P188" s="193"/>
    </row>
    <row r="189" spans="1:16" ht="30" customHeight="1">
      <c r="A189" s="143" t="s">
        <v>183</v>
      </c>
      <c r="B189" s="217" t="s">
        <v>26</v>
      </c>
      <c r="C189" s="185" t="s">
        <v>112</v>
      </c>
      <c r="D189" s="50" t="s">
        <v>1</v>
      </c>
      <c r="E189" s="19" t="s">
        <v>82</v>
      </c>
      <c r="F189" s="19" t="s">
        <v>83</v>
      </c>
      <c r="G189" s="19" t="s">
        <v>99</v>
      </c>
      <c r="H189" s="19" t="s">
        <v>100</v>
      </c>
      <c r="I189" s="19" t="s">
        <v>123</v>
      </c>
      <c r="J189" s="33">
        <v>4000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180" t="s">
        <v>154</v>
      </c>
    </row>
    <row r="190" spans="1:16" ht="30" customHeight="1">
      <c r="A190" s="146"/>
      <c r="B190" s="218"/>
      <c r="C190" s="186"/>
      <c r="D190" s="44" t="s">
        <v>5</v>
      </c>
      <c r="E190" s="19"/>
      <c r="F190" s="19"/>
      <c r="G190" s="19"/>
      <c r="H190" s="19"/>
      <c r="I190" s="19"/>
      <c r="J190" s="33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180"/>
    </row>
    <row r="191" spans="1:16" ht="30" customHeight="1">
      <c r="A191" s="146"/>
      <c r="B191" s="218"/>
      <c r="C191" s="186"/>
      <c r="D191" s="50" t="s">
        <v>6</v>
      </c>
      <c r="E191" s="19" t="s">
        <v>82</v>
      </c>
      <c r="F191" s="19" t="s">
        <v>83</v>
      </c>
      <c r="G191" s="19" t="s">
        <v>99</v>
      </c>
      <c r="H191" s="19" t="s">
        <v>100</v>
      </c>
      <c r="I191" s="19" t="s">
        <v>123</v>
      </c>
      <c r="J191" s="33">
        <v>19200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180"/>
    </row>
    <row r="192" spans="1:16" ht="30" customHeight="1">
      <c r="A192" s="146"/>
      <c r="B192" s="218"/>
      <c r="C192" s="186"/>
      <c r="D192" s="44" t="s">
        <v>0</v>
      </c>
      <c r="E192" s="19"/>
      <c r="F192" s="19"/>
      <c r="G192" s="19"/>
      <c r="H192" s="19"/>
      <c r="I192" s="19"/>
      <c r="J192" s="33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180"/>
    </row>
    <row r="193" spans="1:16" ht="30" customHeight="1">
      <c r="A193" s="147"/>
      <c r="B193" s="219"/>
      <c r="C193" s="187"/>
      <c r="D193" s="10" t="s">
        <v>7</v>
      </c>
      <c r="E193" s="19"/>
      <c r="F193" s="19"/>
      <c r="G193" s="19"/>
      <c r="H193" s="19"/>
      <c r="I193" s="19"/>
      <c r="J193" s="43">
        <f aca="true" t="shared" si="55" ref="J193:O193">SUM(J189:J192)</f>
        <v>23200</v>
      </c>
      <c r="K193" s="43">
        <f t="shared" si="55"/>
        <v>0</v>
      </c>
      <c r="L193" s="43">
        <f t="shared" si="55"/>
        <v>0</v>
      </c>
      <c r="M193" s="43">
        <f t="shared" si="55"/>
        <v>0</v>
      </c>
      <c r="N193" s="43">
        <f t="shared" si="55"/>
        <v>0</v>
      </c>
      <c r="O193" s="43">
        <f t="shared" si="55"/>
        <v>0</v>
      </c>
      <c r="P193" s="180"/>
    </row>
    <row r="194" spans="1:16" ht="30" customHeight="1">
      <c r="A194" s="143" t="s">
        <v>184</v>
      </c>
      <c r="B194" s="217" t="s">
        <v>133</v>
      </c>
      <c r="C194" s="185" t="s">
        <v>112</v>
      </c>
      <c r="D194" s="50" t="s">
        <v>1</v>
      </c>
      <c r="E194" s="19" t="s">
        <v>82</v>
      </c>
      <c r="F194" s="19" t="s">
        <v>83</v>
      </c>
      <c r="G194" s="19" t="s">
        <v>99</v>
      </c>
      <c r="H194" s="19" t="s">
        <v>100</v>
      </c>
      <c r="I194" s="19" t="s">
        <v>125</v>
      </c>
      <c r="J194" s="33">
        <f>66043+1500</f>
        <v>67543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180" t="s">
        <v>155</v>
      </c>
    </row>
    <row r="195" spans="1:16" ht="30" customHeight="1">
      <c r="A195" s="146"/>
      <c r="B195" s="218"/>
      <c r="C195" s="186"/>
      <c r="D195" s="44" t="s">
        <v>5</v>
      </c>
      <c r="E195" s="19"/>
      <c r="F195" s="19"/>
      <c r="G195" s="19"/>
      <c r="H195" s="19"/>
      <c r="I195" s="19"/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180"/>
    </row>
    <row r="196" spans="1:16" ht="30" customHeight="1">
      <c r="A196" s="146"/>
      <c r="B196" s="218"/>
      <c r="C196" s="186"/>
      <c r="D196" s="50" t="s">
        <v>6</v>
      </c>
      <c r="E196" s="19" t="s">
        <v>82</v>
      </c>
      <c r="F196" s="19" t="s">
        <v>83</v>
      </c>
      <c r="G196" s="19" t="s">
        <v>99</v>
      </c>
      <c r="H196" s="19" t="s">
        <v>100</v>
      </c>
      <c r="I196" s="19" t="s">
        <v>125</v>
      </c>
      <c r="J196" s="33">
        <f>759494+28499</f>
        <v>787993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180"/>
    </row>
    <row r="197" spans="1:16" ht="30" customHeight="1">
      <c r="A197" s="146"/>
      <c r="B197" s="218"/>
      <c r="C197" s="186"/>
      <c r="D197" s="44" t="s">
        <v>0</v>
      </c>
      <c r="E197" s="19"/>
      <c r="F197" s="19"/>
      <c r="G197" s="19"/>
      <c r="H197" s="19"/>
      <c r="I197" s="19"/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180"/>
    </row>
    <row r="198" spans="1:16" ht="30" customHeight="1">
      <c r="A198" s="147"/>
      <c r="B198" s="219"/>
      <c r="C198" s="187"/>
      <c r="D198" s="10" t="s">
        <v>7</v>
      </c>
      <c r="E198" s="19"/>
      <c r="F198" s="19"/>
      <c r="G198" s="19"/>
      <c r="H198" s="19"/>
      <c r="I198" s="19"/>
      <c r="J198" s="43">
        <f aca="true" t="shared" si="56" ref="J198:O198">SUM(J194:J197)</f>
        <v>855536</v>
      </c>
      <c r="K198" s="43">
        <f t="shared" si="56"/>
        <v>0</v>
      </c>
      <c r="L198" s="43">
        <f t="shared" si="56"/>
        <v>0</v>
      </c>
      <c r="M198" s="43">
        <f t="shared" si="56"/>
        <v>0</v>
      </c>
      <c r="N198" s="43">
        <f t="shared" si="56"/>
        <v>0</v>
      </c>
      <c r="O198" s="43">
        <f t="shared" si="56"/>
        <v>0</v>
      </c>
      <c r="P198" s="180"/>
    </row>
    <row r="199" spans="1:16" ht="30" customHeight="1" hidden="1">
      <c r="A199" s="143" t="s">
        <v>146</v>
      </c>
      <c r="B199" s="217" t="s">
        <v>138</v>
      </c>
      <c r="C199" s="185" t="s">
        <v>112</v>
      </c>
      <c r="D199" s="50" t="s">
        <v>1</v>
      </c>
      <c r="E199" s="19" t="s">
        <v>82</v>
      </c>
      <c r="F199" s="19" t="s">
        <v>83</v>
      </c>
      <c r="G199" s="19" t="s">
        <v>99</v>
      </c>
      <c r="H199" s="19" t="s">
        <v>100</v>
      </c>
      <c r="I199" s="19" t="s">
        <v>116</v>
      </c>
      <c r="J199" s="33">
        <v>0</v>
      </c>
      <c r="K199" s="33">
        <v>0</v>
      </c>
      <c r="L199" s="33">
        <v>0</v>
      </c>
      <c r="M199" s="33">
        <v>0</v>
      </c>
      <c r="N199" s="33"/>
      <c r="O199" s="33"/>
      <c r="P199" s="188"/>
    </row>
    <row r="200" spans="1:16" ht="30" customHeight="1" hidden="1">
      <c r="A200" s="146"/>
      <c r="B200" s="218"/>
      <c r="C200" s="186"/>
      <c r="D200" s="85" t="s">
        <v>5</v>
      </c>
      <c r="E200" s="19"/>
      <c r="F200" s="19"/>
      <c r="G200" s="19"/>
      <c r="H200" s="19"/>
      <c r="I200" s="19"/>
      <c r="J200" s="33">
        <v>0</v>
      </c>
      <c r="K200" s="33">
        <v>0</v>
      </c>
      <c r="L200" s="33">
        <v>0</v>
      </c>
      <c r="M200" s="33">
        <v>0</v>
      </c>
      <c r="N200" s="33"/>
      <c r="O200" s="33"/>
      <c r="P200" s="189"/>
    </row>
    <row r="201" spans="1:16" ht="30" customHeight="1" hidden="1">
      <c r="A201" s="146"/>
      <c r="B201" s="218"/>
      <c r="C201" s="186"/>
      <c r="D201" s="50" t="s">
        <v>6</v>
      </c>
      <c r="E201" s="19" t="s">
        <v>82</v>
      </c>
      <c r="F201" s="19" t="s">
        <v>83</v>
      </c>
      <c r="G201" s="19" t="s">
        <v>99</v>
      </c>
      <c r="H201" s="19" t="s">
        <v>100</v>
      </c>
      <c r="I201" s="19" t="s">
        <v>116</v>
      </c>
      <c r="J201" s="33">
        <v>0</v>
      </c>
      <c r="K201" s="33">
        <v>0</v>
      </c>
      <c r="L201" s="33">
        <v>0</v>
      </c>
      <c r="M201" s="33">
        <v>0</v>
      </c>
      <c r="N201" s="33"/>
      <c r="O201" s="33"/>
      <c r="P201" s="189"/>
    </row>
    <row r="202" spans="1:16" ht="30" customHeight="1" hidden="1">
      <c r="A202" s="146"/>
      <c r="B202" s="218"/>
      <c r="C202" s="186"/>
      <c r="D202" s="85" t="s">
        <v>0</v>
      </c>
      <c r="E202" s="19"/>
      <c r="F202" s="19"/>
      <c r="G202" s="19"/>
      <c r="H202" s="19"/>
      <c r="I202" s="19"/>
      <c r="J202" s="33">
        <v>0</v>
      </c>
      <c r="K202" s="33">
        <v>0</v>
      </c>
      <c r="L202" s="33">
        <v>0</v>
      </c>
      <c r="M202" s="33">
        <v>0</v>
      </c>
      <c r="N202" s="33"/>
      <c r="O202" s="33"/>
      <c r="P202" s="189"/>
    </row>
    <row r="203" spans="1:16" ht="30" customHeight="1" hidden="1">
      <c r="A203" s="147"/>
      <c r="B203" s="219"/>
      <c r="C203" s="187"/>
      <c r="D203" s="10" t="s">
        <v>7</v>
      </c>
      <c r="E203" s="19"/>
      <c r="F203" s="19"/>
      <c r="G203" s="19"/>
      <c r="H203" s="19"/>
      <c r="I203" s="19"/>
      <c r="J203" s="43">
        <f>J199+J200+J201+J202</f>
        <v>0</v>
      </c>
      <c r="K203" s="43">
        <f>K199+K200+K201+K202</f>
        <v>0</v>
      </c>
      <c r="L203" s="43">
        <f>L199+L200+L201+L202</f>
        <v>0</v>
      </c>
      <c r="M203" s="43">
        <f>M199+M200+M201+M202</f>
        <v>0</v>
      </c>
      <c r="N203" s="43"/>
      <c r="O203" s="43"/>
      <c r="P203" s="193"/>
    </row>
    <row r="204" spans="1:16" ht="30" customHeight="1" hidden="1">
      <c r="A204" s="143" t="s">
        <v>147</v>
      </c>
      <c r="B204" s="217" t="s">
        <v>137</v>
      </c>
      <c r="C204" s="151" t="s">
        <v>112</v>
      </c>
      <c r="D204" s="84" t="s">
        <v>1</v>
      </c>
      <c r="E204" s="19" t="s">
        <v>82</v>
      </c>
      <c r="F204" s="19" t="s">
        <v>83</v>
      </c>
      <c r="G204" s="19" t="s">
        <v>99</v>
      </c>
      <c r="H204" s="19" t="s">
        <v>119</v>
      </c>
      <c r="I204" s="19" t="s">
        <v>117</v>
      </c>
      <c r="J204" s="33">
        <v>0</v>
      </c>
      <c r="K204" s="22">
        <v>0</v>
      </c>
      <c r="L204" s="22">
        <v>0</v>
      </c>
      <c r="M204" s="22">
        <v>0</v>
      </c>
      <c r="N204" s="22"/>
      <c r="O204" s="22"/>
      <c r="P204" s="188"/>
    </row>
    <row r="205" spans="1:16" ht="30" customHeight="1" hidden="1">
      <c r="A205" s="146"/>
      <c r="B205" s="218"/>
      <c r="C205" s="151"/>
      <c r="D205" s="38" t="s">
        <v>5</v>
      </c>
      <c r="E205" s="19"/>
      <c r="F205" s="19"/>
      <c r="G205" s="19"/>
      <c r="H205" s="19"/>
      <c r="I205" s="19"/>
      <c r="J205" s="33">
        <v>0</v>
      </c>
      <c r="K205" s="22">
        <v>0</v>
      </c>
      <c r="L205" s="22">
        <v>0</v>
      </c>
      <c r="M205" s="22">
        <v>0</v>
      </c>
      <c r="N205" s="22"/>
      <c r="O205" s="22"/>
      <c r="P205" s="189"/>
    </row>
    <row r="206" spans="1:16" ht="30" customHeight="1" hidden="1">
      <c r="A206" s="146"/>
      <c r="B206" s="218"/>
      <c r="C206" s="151"/>
      <c r="D206" s="38" t="s">
        <v>6</v>
      </c>
      <c r="E206" s="19" t="s">
        <v>82</v>
      </c>
      <c r="F206" s="19" t="s">
        <v>83</v>
      </c>
      <c r="G206" s="19" t="s">
        <v>99</v>
      </c>
      <c r="H206" s="42" t="s">
        <v>119</v>
      </c>
      <c r="I206" s="19" t="s">
        <v>117</v>
      </c>
      <c r="J206" s="33">
        <v>0</v>
      </c>
      <c r="K206" s="22">
        <v>0</v>
      </c>
      <c r="L206" s="22">
        <v>0</v>
      </c>
      <c r="M206" s="22">
        <v>0</v>
      </c>
      <c r="N206" s="22"/>
      <c r="O206" s="22"/>
      <c r="P206" s="189"/>
    </row>
    <row r="207" spans="1:16" ht="30" customHeight="1" hidden="1">
      <c r="A207" s="146"/>
      <c r="B207" s="218"/>
      <c r="C207" s="151"/>
      <c r="D207" s="38" t="s">
        <v>0</v>
      </c>
      <c r="E207" s="18"/>
      <c r="F207" s="18"/>
      <c r="G207" s="18"/>
      <c r="H207" s="18"/>
      <c r="I207" s="18"/>
      <c r="J207" s="33">
        <v>0</v>
      </c>
      <c r="K207" s="22">
        <v>0</v>
      </c>
      <c r="L207" s="22">
        <v>0</v>
      </c>
      <c r="M207" s="22">
        <v>0</v>
      </c>
      <c r="N207" s="22"/>
      <c r="O207" s="22"/>
      <c r="P207" s="189"/>
    </row>
    <row r="208" spans="1:16" ht="30" customHeight="1" hidden="1">
      <c r="A208" s="147"/>
      <c r="B208" s="219"/>
      <c r="C208" s="151"/>
      <c r="D208" s="10" t="s">
        <v>7</v>
      </c>
      <c r="E208" s="18"/>
      <c r="F208" s="18"/>
      <c r="G208" s="18"/>
      <c r="H208" s="18"/>
      <c r="I208" s="18"/>
      <c r="J208" s="43">
        <f>SUM(J204:J207)</f>
        <v>0</v>
      </c>
      <c r="K208" s="23">
        <f>SUM(K204:K207)</f>
        <v>0</v>
      </c>
      <c r="L208" s="23">
        <f>SUM(L204:L207)</f>
        <v>0</v>
      </c>
      <c r="M208" s="23">
        <f>SUM(M204:M207)</f>
        <v>0</v>
      </c>
      <c r="N208" s="23"/>
      <c r="O208" s="23"/>
      <c r="P208" s="193"/>
    </row>
    <row r="209" spans="1:16" ht="30" customHeight="1" hidden="1">
      <c r="A209" s="143" t="s">
        <v>147</v>
      </c>
      <c r="B209" s="217" t="s">
        <v>171</v>
      </c>
      <c r="C209" s="185" t="s">
        <v>112</v>
      </c>
      <c r="D209" s="50" t="s">
        <v>1</v>
      </c>
      <c r="E209" s="19" t="s">
        <v>82</v>
      </c>
      <c r="F209" s="19" t="s">
        <v>83</v>
      </c>
      <c r="G209" s="19" t="s">
        <v>99</v>
      </c>
      <c r="H209" s="19" t="s">
        <v>100</v>
      </c>
      <c r="I209" s="19" t="s">
        <v>101</v>
      </c>
      <c r="J209" s="33"/>
      <c r="K209" s="33">
        <v>0</v>
      </c>
      <c r="L209" s="33">
        <v>0</v>
      </c>
      <c r="M209" s="33">
        <v>0</v>
      </c>
      <c r="N209" s="33"/>
      <c r="O209" s="33"/>
      <c r="P209" s="107"/>
    </row>
    <row r="210" spans="1:16" ht="30" customHeight="1" hidden="1">
      <c r="A210" s="146"/>
      <c r="B210" s="218"/>
      <c r="C210" s="186"/>
      <c r="D210" s="86" t="s">
        <v>5</v>
      </c>
      <c r="E210" s="19"/>
      <c r="F210" s="19"/>
      <c r="G210" s="19"/>
      <c r="H210" s="19"/>
      <c r="I210" s="19"/>
      <c r="J210" s="33">
        <v>0</v>
      </c>
      <c r="K210" s="33">
        <v>0</v>
      </c>
      <c r="L210" s="33">
        <v>0</v>
      </c>
      <c r="M210" s="33">
        <v>0</v>
      </c>
      <c r="N210" s="33"/>
      <c r="O210" s="33"/>
      <c r="P210" s="107"/>
    </row>
    <row r="211" spans="1:16" ht="30" customHeight="1" hidden="1">
      <c r="A211" s="146"/>
      <c r="B211" s="218"/>
      <c r="C211" s="186"/>
      <c r="D211" s="50" t="s">
        <v>6</v>
      </c>
      <c r="E211" s="19" t="s">
        <v>82</v>
      </c>
      <c r="F211" s="19" t="s">
        <v>83</v>
      </c>
      <c r="G211" s="19" t="s">
        <v>99</v>
      </c>
      <c r="H211" s="19" t="s">
        <v>100</v>
      </c>
      <c r="I211" s="19" t="s">
        <v>101</v>
      </c>
      <c r="J211" s="33">
        <v>0</v>
      </c>
      <c r="K211" s="33">
        <v>0</v>
      </c>
      <c r="L211" s="33">
        <v>0</v>
      </c>
      <c r="M211" s="33">
        <v>0</v>
      </c>
      <c r="N211" s="33"/>
      <c r="O211" s="33"/>
      <c r="P211" s="107"/>
    </row>
    <row r="212" spans="1:16" ht="30" customHeight="1" hidden="1">
      <c r="A212" s="146"/>
      <c r="B212" s="218"/>
      <c r="C212" s="186"/>
      <c r="D212" s="86" t="s">
        <v>0</v>
      </c>
      <c r="E212" s="19"/>
      <c r="F212" s="19"/>
      <c r="G212" s="19"/>
      <c r="H212" s="19"/>
      <c r="I212" s="19"/>
      <c r="J212" s="33">
        <v>0</v>
      </c>
      <c r="K212" s="33">
        <v>0</v>
      </c>
      <c r="L212" s="33">
        <v>0</v>
      </c>
      <c r="M212" s="33">
        <v>0</v>
      </c>
      <c r="N212" s="33"/>
      <c r="O212" s="33"/>
      <c r="P212" s="107"/>
    </row>
    <row r="213" spans="1:16" ht="30" customHeight="1" hidden="1">
      <c r="A213" s="147"/>
      <c r="B213" s="219"/>
      <c r="C213" s="187"/>
      <c r="D213" s="10" t="s">
        <v>7</v>
      </c>
      <c r="E213" s="19"/>
      <c r="F213" s="19"/>
      <c r="G213" s="19"/>
      <c r="H213" s="19"/>
      <c r="I213" s="19"/>
      <c r="J213" s="43">
        <f>SUM(J209:J212)</f>
        <v>0</v>
      </c>
      <c r="K213" s="43">
        <f>SUM(K209:K212)</f>
        <v>0</v>
      </c>
      <c r="L213" s="43">
        <f>SUM(L209:L212)</f>
        <v>0</v>
      </c>
      <c r="M213" s="43">
        <f>SUM(M209:M212)</f>
        <v>0</v>
      </c>
      <c r="N213" s="43"/>
      <c r="O213" s="43"/>
      <c r="P213" s="107"/>
    </row>
    <row r="214" spans="1:16" ht="30" customHeight="1">
      <c r="A214" s="143" t="s">
        <v>185</v>
      </c>
      <c r="B214" s="148" t="s">
        <v>138</v>
      </c>
      <c r="C214" s="151" t="s">
        <v>112</v>
      </c>
      <c r="D214" s="50" t="s">
        <v>1</v>
      </c>
      <c r="E214" s="19" t="s">
        <v>82</v>
      </c>
      <c r="F214" s="19" t="s">
        <v>83</v>
      </c>
      <c r="G214" s="19" t="s">
        <v>99</v>
      </c>
      <c r="H214" s="19" t="s">
        <v>100</v>
      </c>
      <c r="I214" s="19" t="s">
        <v>116</v>
      </c>
      <c r="J214" s="33">
        <v>0</v>
      </c>
      <c r="K214" s="33">
        <v>0</v>
      </c>
      <c r="L214" s="33">
        <v>0</v>
      </c>
      <c r="M214" s="33"/>
      <c r="N214" s="33">
        <v>0</v>
      </c>
      <c r="O214" s="33">
        <v>0</v>
      </c>
      <c r="P214" s="107"/>
    </row>
    <row r="215" spans="1:16" ht="30" customHeight="1">
      <c r="A215" s="146"/>
      <c r="B215" s="149"/>
      <c r="C215" s="151"/>
      <c r="D215" s="100" t="s">
        <v>5</v>
      </c>
      <c r="E215" s="19"/>
      <c r="F215" s="19"/>
      <c r="G215" s="19"/>
      <c r="H215" s="19"/>
      <c r="I215" s="19"/>
      <c r="J215" s="33">
        <v>0</v>
      </c>
      <c r="K215" s="33">
        <v>0</v>
      </c>
      <c r="L215" s="33">
        <v>0</v>
      </c>
      <c r="M215" s="33"/>
      <c r="N215" s="33">
        <v>0</v>
      </c>
      <c r="O215" s="33">
        <v>0</v>
      </c>
      <c r="P215" s="107"/>
    </row>
    <row r="216" spans="1:16" ht="30" customHeight="1">
      <c r="A216" s="146"/>
      <c r="B216" s="149"/>
      <c r="C216" s="151"/>
      <c r="D216" s="50" t="s">
        <v>6</v>
      </c>
      <c r="E216" s="19" t="s">
        <v>82</v>
      </c>
      <c r="F216" s="19" t="s">
        <v>83</v>
      </c>
      <c r="G216" s="19" t="s">
        <v>99</v>
      </c>
      <c r="H216" s="19" t="s">
        <v>100</v>
      </c>
      <c r="I216" s="19" t="s">
        <v>116</v>
      </c>
      <c r="J216" s="33">
        <v>0</v>
      </c>
      <c r="K216" s="33">
        <v>0</v>
      </c>
      <c r="L216" s="33">
        <v>0</v>
      </c>
      <c r="M216" s="33"/>
      <c r="N216" s="33">
        <v>0</v>
      </c>
      <c r="O216" s="33">
        <v>0</v>
      </c>
      <c r="P216" s="107"/>
    </row>
    <row r="217" spans="1:16" ht="30" customHeight="1">
      <c r="A217" s="146"/>
      <c r="B217" s="149"/>
      <c r="C217" s="151"/>
      <c r="D217" s="100" t="s">
        <v>0</v>
      </c>
      <c r="E217" s="19"/>
      <c r="F217" s="19"/>
      <c r="G217" s="19"/>
      <c r="H217" s="19"/>
      <c r="I217" s="19"/>
      <c r="J217" s="33">
        <v>0</v>
      </c>
      <c r="K217" s="33">
        <v>0</v>
      </c>
      <c r="L217" s="33">
        <v>0</v>
      </c>
      <c r="M217" s="33"/>
      <c r="N217" s="33">
        <v>0</v>
      </c>
      <c r="O217" s="33">
        <v>0</v>
      </c>
      <c r="P217" s="107"/>
    </row>
    <row r="218" spans="1:16" ht="30" customHeight="1">
      <c r="A218" s="147"/>
      <c r="B218" s="150"/>
      <c r="C218" s="151"/>
      <c r="D218" s="10" t="s">
        <v>7</v>
      </c>
      <c r="E218" s="19"/>
      <c r="F218" s="19"/>
      <c r="G218" s="19"/>
      <c r="H218" s="19"/>
      <c r="I218" s="19"/>
      <c r="J218" s="43">
        <f aca="true" t="shared" si="57" ref="J218:O218">J214+J215+J216+J217</f>
        <v>0</v>
      </c>
      <c r="K218" s="43">
        <f t="shared" si="57"/>
        <v>0</v>
      </c>
      <c r="L218" s="43">
        <f t="shared" si="57"/>
        <v>0</v>
      </c>
      <c r="M218" s="43">
        <f t="shared" si="57"/>
        <v>0</v>
      </c>
      <c r="N218" s="43">
        <f t="shared" si="57"/>
        <v>0</v>
      </c>
      <c r="O218" s="43">
        <f t="shared" si="57"/>
        <v>0</v>
      </c>
      <c r="P218" s="107"/>
    </row>
    <row r="219" spans="1:16" ht="30" customHeight="1">
      <c r="A219" s="201" t="s">
        <v>206</v>
      </c>
      <c r="B219" s="204" t="s">
        <v>205</v>
      </c>
      <c r="C219" s="264" t="s">
        <v>112</v>
      </c>
      <c r="D219" s="50" t="s">
        <v>1</v>
      </c>
      <c r="E219" s="19" t="s">
        <v>82</v>
      </c>
      <c r="F219" s="19" t="s">
        <v>83</v>
      </c>
      <c r="G219" s="19" t="s">
        <v>99</v>
      </c>
      <c r="H219" s="19" t="s">
        <v>203</v>
      </c>
      <c r="I219" s="19" t="s">
        <v>204</v>
      </c>
      <c r="J219" s="134">
        <v>0</v>
      </c>
      <c r="K219" s="134">
        <v>0</v>
      </c>
      <c r="L219" s="134">
        <v>0</v>
      </c>
      <c r="M219" s="134"/>
      <c r="N219" s="134">
        <v>0</v>
      </c>
      <c r="O219" s="134">
        <v>0</v>
      </c>
      <c r="P219" s="118"/>
    </row>
    <row r="220" spans="1:16" ht="30" customHeight="1">
      <c r="A220" s="202"/>
      <c r="B220" s="205"/>
      <c r="C220" s="264"/>
      <c r="D220" s="121" t="s">
        <v>5</v>
      </c>
      <c r="E220" s="19"/>
      <c r="F220" s="19"/>
      <c r="G220" s="19"/>
      <c r="H220" s="19"/>
      <c r="I220" s="19"/>
      <c r="J220" s="33">
        <v>0</v>
      </c>
      <c r="K220" s="33">
        <v>0</v>
      </c>
      <c r="L220" s="33">
        <v>0</v>
      </c>
      <c r="M220" s="33"/>
      <c r="N220" s="33">
        <v>0</v>
      </c>
      <c r="O220" s="33">
        <v>0</v>
      </c>
      <c r="P220" s="119"/>
    </row>
    <row r="221" spans="1:16" ht="30" customHeight="1">
      <c r="A221" s="202"/>
      <c r="B221" s="205"/>
      <c r="C221" s="264"/>
      <c r="D221" s="50" t="s">
        <v>6</v>
      </c>
      <c r="E221" s="19" t="s">
        <v>82</v>
      </c>
      <c r="F221" s="19" t="s">
        <v>83</v>
      </c>
      <c r="G221" s="19" t="s">
        <v>99</v>
      </c>
      <c r="H221" s="19" t="s">
        <v>203</v>
      </c>
      <c r="I221" s="19" t="s">
        <v>204</v>
      </c>
      <c r="J221" s="33">
        <v>0</v>
      </c>
      <c r="K221" s="33">
        <v>0</v>
      </c>
      <c r="L221" s="124">
        <v>0</v>
      </c>
      <c r="M221" s="33"/>
      <c r="N221" s="33">
        <v>0</v>
      </c>
      <c r="O221" s="33">
        <v>0</v>
      </c>
      <c r="P221" s="129" t="s">
        <v>245</v>
      </c>
    </row>
    <row r="222" spans="1:16" ht="30" customHeight="1">
      <c r="A222" s="202"/>
      <c r="B222" s="205"/>
      <c r="C222" s="264"/>
      <c r="D222" s="121" t="s">
        <v>0</v>
      </c>
      <c r="E222" s="19"/>
      <c r="F222" s="19"/>
      <c r="G222" s="19"/>
      <c r="H222" s="19"/>
      <c r="I222" s="19"/>
      <c r="J222" s="33">
        <v>0</v>
      </c>
      <c r="K222" s="33">
        <v>0</v>
      </c>
      <c r="L222" s="33">
        <v>0</v>
      </c>
      <c r="M222" s="33"/>
      <c r="N222" s="33">
        <v>0</v>
      </c>
      <c r="O222" s="33">
        <v>0</v>
      </c>
      <c r="P222" s="119"/>
    </row>
    <row r="223" spans="1:16" ht="30" customHeight="1">
      <c r="A223" s="203"/>
      <c r="B223" s="206"/>
      <c r="C223" s="264"/>
      <c r="D223" s="10" t="s">
        <v>7</v>
      </c>
      <c r="E223" s="19"/>
      <c r="F223" s="19"/>
      <c r="G223" s="19"/>
      <c r="H223" s="19"/>
      <c r="I223" s="19"/>
      <c r="J223" s="43">
        <f aca="true" t="shared" si="58" ref="J223:O223">J219+J220+J221+J222</f>
        <v>0</v>
      </c>
      <c r="K223" s="43">
        <f t="shared" si="58"/>
        <v>0</v>
      </c>
      <c r="L223" s="43">
        <f t="shared" si="58"/>
        <v>0</v>
      </c>
      <c r="M223" s="43">
        <f t="shared" si="58"/>
        <v>0</v>
      </c>
      <c r="N223" s="43">
        <f t="shared" si="58"/>
        <v>0</v>
      </c>
      <c r="O223" s="43">
        <f t="shared" si="58"/>
        <v>0</v>
      </c>
      <c r="P223" s="120"/>
    </row>
    <row r="224" spans="1:16" ht="30" customHeight="1">
      <c r="A224" s="201" t="s">
        <v>189</v>
      </c>
      <c r="B224" s="204" t="s">
        <v>244</v>
      </c>
      <c r="C224" s="264" t="s">
        <v>112</v>
      </c>
      <c r="D224" s="50" t="s">
        <v>1</v>
      </c>
      <c r="E224" s="19" t="s">
        <v>82</v>
      </c>
      <c r="F224" s="19" t="s">
        <v>83</v>
      </c>
      <c r="G224" s="19" t="s">
        <v>99</v>
      </c>
      <c r="H224" s="19" t="s">
        <v>203</v>
      </c>
      <c r="I224" s="19" t="s">
        <v>204</v>
      </c>
      <c r="J224" s="134">
        <v>0</v>
      </c>
      <c r="K224" s="134">
        <v>0</v>
      </c>
      <c r="L224" s="134">
        <v>0</v>
      </c>
      <c r="M224" s="134"/>
      <c r="N224" s="134">
        <v>0</v>
      </c>
      <c r="O224" s="134">
        <v>0</v>
      </c>
      <c r="P224" s="125"/>
    </row>
    <row r="225" spans="1:16" ht="30" customHeight="1">
      <c r="A225" s="202"/>
      <c r="B225" s="205"/>
      <c r="C225" s="264"/>
      <c r="D225" s="128" t="s">
        <v>5</v>
      </c>
      <c r="E225" s="19"/>
      <c r="F225" s="19"/>
      <c r="G225" s="19"/>
      <c r="H225" s="19"/>
      <c r="I225" s="19"/>
      <c r="J225" s="33">
        <v>0</v>
      </c>
      <c r="K225" s="33">
        <v>0</v>
      </c>
      <c r="L225" s="33">
        <v>0</v>
      </c>
      <c r="M225" s="33"/>
      <c r="N225" s="33">
        <v>0</v>
      </c>
      <c r="O225" s="33">
        <v>0</v>
      </c>
      <c r="P225" s="126"/>
    </row>
    <row r="226" spans="1:16" ht="30" customHeight="1">
      <c r="A226" s="202"/>
      <c r="B226" s="205"/>
      <c r="C226" s="264"/>
      <c r="D226" s="50" t="s">
        <v>6</v>
      </c>
      <c r="E226" s="19" t="s">
        <v>82</v>
      </c>
      <c r="F226" s="19" t="s">
        <v>83</v>
      </c>
      <c r="G226" s="19" t="s">
        <v>99</v>
      </c>
      <c r="H226" s="19" t="s">
        <v>203</v>
      </c>
      <c r="I226" s="19" t="s">
        <v>204</v>
      </c>
      <c r="J226" s="33">
        <v>0</v>
      </c>
      <c r="K226" s="33">
        <v>0</v>
      </c>
      <c r="L226" s="124">
        <v>0</v>
      </c>
      <c r="M226" s="33"/>
      <c r="N226" s="33">
        <v>0</v>
      </c>
      <c r="O226" s="33">
        <v>0</v>
      </c>
      <c r="P226" s="126"/>
    </row>
    <row r="227" spans="1:16" ht="30" customHeight="1">
      <c r="A227" s="202"/>
      <c r="B227" s="205"/>
      <c r="C227" s="264"/>
      <c r="D227" s="128" t="s">
        <v>0</v>
      </c>
      <c r="E227" s="19"/>
      <c r="F227" s="19"/>
      <c r="G227" s="19"/>
      <c r="H227" s="19"/>
      <c r="I227" s="19"/>
      <c r="J227" s="33">
        <v>0</v>
      </c>
      <c r="K227" s="33">
        <v>0</v>
      </c>
      <c r="L227" s="33">
        <v>0</v>
      </c>
      <c r="M227" s="33"/>
      <c r="N227" s="33">
        <v>0</v>
      </c>
      <c r="O227" s="33">
        <v>0</v>
      </c>
      <c r="P227" s="126"/>
    </row>
    <row r="228" spans="1:16" ht="30" customHeight="1">
      <c r="A228" s="203"/>
      <c r="B228" s="206"/>
      <c r="C228" s="264"/>
      <c r="D228" s="10" t="s">
        <v>7</v>
      </c>
      <c r="E228" s="19"/>
      <c r="F228" s="19"/>
      <c r="G228" s="19"/>
      <c r="H228" s="19"/>
      <c r="I228" s="19"/>
      <c r="J228" s="43">
        <f aca="true" t="shared" si="59" ref="J228:O228">J224+J225+J226+J227</f>
        <v>0</v>
      </c>
      <c r="K228" s="43">
        <f t="shared" si="59"/>
        <v>0</v>
      </c>
      <c r="L228" s="43">
        <f t="shared" si="59"/>
        <v>0</v>
      </c>
      <c r="M228" s="43">
        <f t="shared" si="59"/>
        <v>0</v>
      </c>
      <c r="N228" s="43">
        <f t="shared" si="59"/>
        <v>0</v>
      </c>
      <c r="O228" s="43">
        <f t="shared" si="59"/>
        <v>0</v>
      </c>
      <c r="P228" s="127"/>
    </row>
    <row r="229" spans="1:16" ht="30" customHeight="1">
      <c r="A229" s="136" t="s">
        <v>249</v>
      </c>
      <c r="B229" s="137" t="s">
        <v>250</v>
      </c>
      <c r="C229" s="264" t="s">
        <v>112</v>
      </c>
      <c r="D229" s="50" t="s">
        <v>1</v>
      </c>
      <c r="E229" s="19"/>
      <c r="F229" s="19"/>
      <c r="G229" s="19"/>
      <c r="H229" s="19"/>
      <c r="I229" s="19"/>
      <c r="J229" s="134">
        <v>0</v>
      </c>
      <c r="K229" s="134">
        <v>0</v>
      </c>
      <c r="L229" s="134">
        <v>0</v>
      </c>
      <c r="M229" s="134"/>
      <c r="N229" s="134">
        <v>0</v>
      </c>
      <c r="O229" s="134">
        <v>0</v>
      </c>
      <c r="P229" s="130"/>
    </row>
    <row r="230" spans="1:16" ht="30" customHeight="1">
      <c r="A230" s="136"/>
      <c r="B230" s="137"/>
      <c r="C230" s="264"/>
      <c r="D230" s="131" t="s">
        <v>5</v>
      </c>
      <c r="E230" s="19"/>
      <c r="F230" s="19"/>
      <c r="G230" s="19"/>
      <c r="H230" s="19"/>
      <c r="I230" s="19"/>
      <c r="J230" s="33">
        <v>0</v>
      </c>
      <c r="K230" s="33">
        <v>0</v>
      </c>
      <c r="L230" s="33">
        <v>0</v>
      </c>
      <c r="M230" s="33"/>
      <c r="N230" s="33">
        <v>0</v>
      </c>
      <c r="O230" s="33">
        <v>0</v>
      </c>
      <c r="P230" s="130"/>
    </row>
    <row r="231" spans="1:16" ht="30" customHeight="1">
      <c r="A231" s="136"/>
      <c r="B231" s="137"/>
      <c r="C231" s="264"/>
      <c r="D231" s="50" t="s">
        <v>6</v>
      </c>
      <c r="E231" s="83" t="s">
        <v>82</v>
      </c>
      <c r="F231" s="83" t="s">
        <v>83</v>
      </c>
      <c r="G231" s="83" t="s">
        <v>99</v>
      </c>
      <c r="H231" s="83" t="s">
        <v>247</v>
      </c>
      <c r="I231" s="83" t="s">
        <v>248</v>
      </c>
      <c r="J231" s="33">
        <v>0</v>
      </c>
      <c r="K231" s="33">
        <v>150000</v>
      </c>
      <c r="L231" s="124">
        <v>0</v>
      </c>
      <c r="M231" s="33"/>
      <c r="N231" s="33">
        <v>0</v>
      </c>
      <c r="O231" s="33">
        <v>0</v>
      </c>
      <c r="P231" s="130"/>
    </row>
    <row r="232" spans="1:16" ht="30" customHeight="1">
      <c r="A232" s="136"/>
      <c r="B232" s="137"/>
      <c r="C232" s="264"/>
      <c r="D232" s="131" t="s">
        <v>0</v>
      </c>
      <c r="E232" s="19"/>
      <c r="F232" s="19"/>
      <c r="G232" s="19"/>
      <c r="H232" s="19"/>
      <c r="I232" s="19"/>
      <c r="J232" s="33">
        <v>0</v>
      </c>
      <c r="K232" s="33">
        <v>0</v>
      </c>
      <c r="L232" s="33">
        <v>0</v>
      </c>
      <c r="M232" s="33"/>
      <c r="N232" s="33">
        <v>0</v>
      </c>
      <c r="O232" s="33">
        <v>0</v>
      </c>
      <c r="P232" s="130"/>
    </row>
    <row r="233" spans="1:16" ht="30" customHeight="1">
      <c r="A233" s="136"/>
      <c r="B233" s="137"/>
      <c r="C233" s="264"/>
      <c r="D233" s="10" t="s">
        <v>7</v>
      </c>
      <c r="E233" s="19"/>
      <c r="F233" s="19"/>
      <c r="G233" s="19"/>
      <c r="H233" s="19"/>
      <c r="I233" s="19"/>
      <c r="J233" s="43">
        <f aca="true" t="shared" si="60" ref="J233:O233">J229+J230+J231+J232</f>
        <v>0</v>
      </c>
      <c r="K233" s="43">
        <f t="shared" si="60"/>
        <v>150000</v>
      </c>
      <c r="L233" s="43">
        <f t="shared" si="60"/>
        <v>0</v>
      </c>
      <c r="M233" s="43">
        <f t="shared" si="60"/>
        <v>0</v>
      </c>
      <c r="N233" s="43">
        <f t="shared" si="60"/>
        <v>0</v>
      </c>
      <c r="O233" s="43">
        <f t="shared" si="60"/>
        <v>0</v>
      </c>
      <c r="P233" s="130"/>
    </row>
    <row r="234" spans="1:16" ht="30" customHeight="1">
      <c r="A234" s="143" t="s">
        <v>191</v>
      </c>
      <c r="B234" s="223" t="s">
        <v>190</v>
      </c>
      <c r="C234" s="185" t="s">
        <v>112</v>
      </c>
      <c r="D234" s="50" t="s">
        <v>1</v>
      </c>
      <c r="E234" s="19" t="s">
        <v>82</v>
      </c>
      <c r="F234" s="19" t="s">
        <v>83</v>
      </c>
      <c r="G234" s="19" t="s">
        <v>99</v>
      </c>
      <c r="H234" s="19" t="s">
        <v>121</v>
      </c>
      <c r="I234" s="19" t="s">
        <v>122</v>
      </c>
      <c r="J234" s="33">
        <f>J239</f>
        <v>22385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188"/>
    </row>
    <row r="235" spans="1:16" ht="30" customHeight="1">
      <c r="A235" s="146"/>
      <c r="B235" s="224"/>
      <c r="C235" s="186"/>
      <c r="D235" s="89" t="s">
        <v>5</v>
      </c>
      <c r="E235" s="19" t="s">
        <v>82</v>
      </c>
      <c r="F235" s="19" t="s">
        <v>83</v>
      </c>
      <c r="G235" s="19" t="s">
        <v>99</v>
      </c>
      <c r="H235" s="19" t="s">
        <v>121</v>
      </c>
      <c r="I235" s="19" t="s">
        <v>122</v>
      </c>
      <c r="J235" s="33">
        <f>J240</f>
        <v>2193924.89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189"/>
    </row>
    <row r="236" spans="1:16" ht="30" customHeight="1">
      <c r="A236" s="146"/>
      <c r="B236" s="224"/>
      <c r="C236" s="186"/>
      <c r="D236" s="50" t="s">
        <v>6</v>
      </c>
      <c r="E236" s="19" t="s">
        <v>82</v>
      </c>
      <c r="F236" s="19" t="s">
        <v>83</v>
      </c>
      <c r="G236" s="19" t="s">
        <v>99</v>
      </c>
      <c r="H236" s="19" t="s">
        <v>121</v>
      </c>
      <c r="I236" s="19" t="s">
        <v>122</v>
      </c>
      <c r="J236" s="33">
        <f>J241</f>
        <v>22161.11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189"/>
    </row>
    <row r="237" spans="1:16" ht="30" customHeight="1">
      <c r="A237" s="146"/>
      <c r="B237" s="224"/>
      <c r="C237" s="186"/>
      <c r="D237" s="89" t="s">
        <v>0</v>
      </c>
      <c r="E237" s="18"/>
      <c r="F237" s="18"/>
      <c r="G237" s="18"/>
      <c r="H237" s="18"/>
      <c r="I237" s="18"/>
      <c r="J237" s="33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189"/>
    </row>
    <row r="238" spans="1:16" ht="30" customHeight="1">
      <c r="A238" s="147"/>
      <c r="B238" s="225"/>
      <c r="C238" s="187"/>
      <c r="D238" s="10" t="s">
        <v>7</v>
      </c>
      <c r="E238" s="18"/>
      <c r="F238" s="18"/>
      <c r="G238" s="18"/>
      <c r="H238" s="18"/>
      <c r="I238" s="18"/>
      <c r="J238" s="43">
        <f aca="true" t="shared" si="61" ref="J238:O238">SUM(J234:J237)</f>
        <v>2238471</v>
      </c>
      <c r="K238" s="23">
        <f t="shared" si="61"/>
        <v>0</v>
      </c>
      <c r="L238" s="23">
        <f t="shared" si="61"/>
        <v>0</v>
      </c>
      <c r="M238" s="23">
        <f t="shared" si="61"/>
        <v>0</v>
      </c>
      <c r="N238" s="23">
        <f t="shared" si="61"/>
        <v>0</v>
      </c>
      <c r="O238" s="23">
        <f t="shared" si="61"/>
        <v>0</v>
      </c>
      <c r="P238" s="193"/>
    </row>
    <row r="239" spans="1:16" ht="30" customHeight="1">
      <c r="A239" s="216" t="s">
        <v>207</v>
      </c>
      <c r="B239" s="223" t="s">
        <v>172</v>
      </c>
      <c r="C239" s="184" t="s">
        <v>112</v>
      </c>
      <c r="D239" s="50" t="s">
        <v>1</v>
      </c>
      <c r="E239" s="19" t="s">
        <v>82</v>
      </c>
      <c r="F239" s="19" t="s">
        <v>83</v>
      </c>
      <c r="G239" s="19" t="s">
        <v>99</v>
      </c>
      <c r="H239" s="19" t="s">
        <v>121</v>
      </c>
      <c r="I239" s="19" t="s">
        <v>122</v>
      </c>
      <c r="J239" s="33">
        <v>22385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189" t="s">
        <v>153</v>
      </c>
    </row>
    <row r="240" spans="1:16" ht="30" customHeight="1">
      <c r="A240" s="216"/>
      <c r="B240" s="224"/>
      <c r="C240" s="184"/>
      <c r="D240" s="85" t="s">
        <v>5</v>
      </c>
      <c r="E240" s="19" t="s">
        <v>82</v>
      </c>
      <c r="F240" s="19" t="s">
        <v>83</v>
      </c>
      <c r="G240" s="19" t="s">
        <v>99</v>
      </c>
      <c r="H240" s="19" t="s">
        <v>121</v>
      </c>
      <c r="I240" s="19" t="s">
        <v>122</v>
      </c>
      <c r="J240" s="33">
        <v>2193924.89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189"/>
    </row>
    <row r="241" spans="1:16" ht="30" customHeight="1">
      <c r="A241" s="216"/>
      <c r="B241" s="224"/>
      <c r="C241" s="184"/>
      <c r="D241" s="50" t="s">
        <v>6</v>
      </c>
      <c r="E241" s="19" t="s">
        <v>82</v>
      </c>
      <c r="F241" s="19" t="s">
        <v>83</v>
      </c>
      <c r="G241" s="19" t="s">
        <v>99</v>
      </c>
      <c r="H241" s="19" t="s">
        <v>121</v>
      </c>
      <c r="I241" s="19" t="s">
        <v>122</v>
      </c>
      <c r="J241" s="33">
        <v>22161.11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189"/>
    </row>
    <row r="242" spans="1:16" ht="30" customHeight="1">
      <c r="A242" s="216"/>
      <c r="B242" s="224"/>
      <c r="C242" s="184"/>
      <c r="D242" s="85" t="s">
        <v>0</v>
      </c>
      <c r="E242" s="18"/>
      <c r="F242" s="18"/>
      <c r="G242" s="18"/>
      <c r="H242" s="18"/>
      <c r="I242" s="18"/>
      <c r="J242" s="33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189"/>
    </row>
    <row r="243" spans="1:16" ht="28.5" customHeight="1">
      <c r="A243" s="216"/>
      <c r="B243" s="225"/>
      <c r="C243" s="184"/>
      <c r="D243" s="10" t="s">
        <v>7</v>
      </c>
      <c r="E243" s="18"/>
      <c r="F243" s="18"/>
      <c r="G243" s="18"/>
      <c r="H243" s="18"/>
      <c r="I243" s="18"/>
      <c r="J243" s="43">
        <f aca="true" t="shared" si="62" ref="J243:O243">SUM(J239:J242)</f>
        <v>2238471</v>
      </c>
      <c r="K243" s="23">
        <f t="shared" si="62"/>
        <v>0</v>
      </c>
      <c r="L243" s="23">
        <f t="shared" si="62"/>
        <v>0</v>
      </c>
      <c r="M243" s="23">
        <f t="shared" si="62"/>
        <v>0</v>
      </c>
      <c r="N243" s="23">
        <f t="shared" si="62"/>
        <v>0</v>
      </c>
      <c r="O243" s="23">
        <f t="shared" si="62"/>
        <v>0</v>
      </c>
      <c r="P243" s="193"/>
    </row>
    <row r="244" spans="1:16" ht="21.75" customHeight="1" hidden="1">
      <c r="A244" s="97"/>
      <c r="B244" s="90"/>
      <c r="C244" s="88"/>
      <c r="D244" s="91"/>
      <c r="E244" s="19"/>
      <c r="F244" s="19"/>
      <c r="G244" s="19"/>
      <c r="H244" s="19"/>
      <c r="I244" s="19"/>
      <c r="J244" s="43"/>
      <c r="K244" s="43"/>
      <c r="L244" s="43"/>
      <c r="M244" s="43"/>
      <c r="N244" s="43"/>
      <c r="O244" s="43"/>
      <c r="P244" s="107"/>
    </row>
    <row r="245" spans="1:16" ht="30" customHeight="1">
      <c r="A245" s="216" t="s">
        <v>192</v>
      </c>
      <c r="B245" s="218" t="s">
        <v>134</v>
      </c>
      <c r="C245" s="184" t="s">
        <v>112</v>
      </c>
      <c r="D245" s="50" t="s">
        <v>1</v>
      </c>
      <c r="E245" s="19" t="s">
        <v>82</v>
      </c>
      <c r="F245" s="19" t="s">
        <v>83</v>
      </c>
      <c r="G245" s="19" t="s">
        <v>99</v>
      </c>
      <c r="H245" s="19" t="s">
        <v>121</v>
      </c>
      <c r="I245" s="19" t="s">
        <v>122</v>
      </c>
      <c r="J245" s="33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189" t="s">
        <v>153</v>
      </c>
    </row>
    <row r="246" spans="1:16" ht="30" customHeight="1">
      <c r="A246" s="216"/>
      <c r="B246" s="218"/>
      <c r="C246" s="184"/>
      <c r="D246" s="100" t="s">
        <v>5</v>
      </c>
      <c r="E246" s="19" t="s">
        <v>82</v>
      </c>
      <c r="F246" s="19" t="s">
        <v>83</v>
      </c>
      <c r="G246" s="19" t="s">
        <v>99</v>
      </c>
      <c r="H246" s="19" t="s">
        <v>121</v>
      </c>
      <c r="I246" s="19" t="s">
        <v>122</v>
      </c>
      <c r="J246" s="33">
        <v>2193924.89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189"/>
    </row>
    <row r="247" spans="1:16" ht="30" customHeight="1">
      <c r="A247" s="216"/>
      <c r="B247" s="218"/>
      <c r="C247" s="184"/>
      <c r="D247" s="50" t="s">
        <v>6</v>
      </c>
      <c r="E247" s="19" t="s">
        <v>82</v>
      </c>
      <c r="F247" s="19" t="s">
        <v>83</v>
      </c>
      <c r="G247" s="19" t="s">
        <v>99</v>
      </c>
      <c r="H247" s="19" t="s">
        <v>121</v>
      </c>
      <c r="I247" s="19" t="s">
        <v>122</v>
      </c>
      <c r="J247" s="33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189"/>
    </row>
    <row r="248" spans="1:16" ht="30" customHeight="1">
      <c r="A248" s="216"/>
      <c r="B248" s="218"/>
      <c r="C248" s="184"/>
      <c r="D248" s="100" t="s">
        <v>0</v>
      </c>
      <c r="E248" s="18"/>
      <c r="F248" s="18"/>
      <c r="G248" s="18"/>
      <c r="H248" s="18"/>
      <c r="I248" s="18"/>
      <c r="J248" s="33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189"/>
    </row>
    <row r="249" spans="1:16" ht="30" customHeight="1">
      <c r="A249" s="216"/>
      <c r="B249" s="219"/>
      <c r="C249" s="184"/>
      <c r="D249" s="10" t="s">
        <v>7</v>
      </c>
      <c r="E249" s="18"/>
      <c r="F249" s="18"/>
      <c r="G249" s="18"/>
      <c r="H249" s="18"/>
      <c r="I249" s="18"/>
      <c r="J249" s="43">
        <f aca="true" t="shared" si="63" ref="J249:O249">SUM(J245:J248)</f>
        <v>2193924.89</v>
      </c>
      <c r="K249" s="23">
        <f t="shared" si="63"/>
        <v>0</v>
      </c>
      <c r="L249" s="23">
        <f t="shared" si="63"/>
        <v>0</v>
      </c>
      <c r="M249" s="23">
        <f t="shared" si="63"/>
        <v>0</v>
      </c>
      <c r="N249" s="23">
        <f t="shared" si="63"/>
        <v>0</v>
      </c>
      <c r="O249" s="23">
        <f t="shared" si="63"/>
        <v>0</v>
      </c>
      <c r="P249" s="193"/>
    </row>
    <row r="250" spans="1:16" ht="30" customHeight="1">
      <c r="A250" s="220"/>
      <c r="B250" s="265" t="s">
        <v>91</v>
      </c>
      <c r="C250" s="259" t="s">
        <v>140</v>
      </c>
      <c r="D250" s="190" t="s">
        <v>1</v>
      </c>
      <c r="E250" s="68" t="s">
        <v>82</v>
      </c>
      <c r="F250" s="68" t="s">
        <v>83</v>
      </c>
      <c r="G250" s="68" t="s">
        <v>21</v>
      </c>
      <c r="H250" s="68" t="s">
        <v>102</v>
      </c>
      <c r="I250" s="68" t="s">
        <v>103</v>
      </c>
      <c r="J250" s="69">
        <f>J262</f>
        <v>31000</v>
      </c>
      <c r="K250" s="70">
        <f>K262</f>
        <v>31000</v>
      </c>
      <c r="L250" s="70">
        <f>L282</f>
        <v>31000</v>
      </c>
      <c r="M250" s="70">
        <f>M282</f>
        <v>0</v>
      </c>
      <c r="N250" s="70">
        <f>N282</f>
        <v>0</v>
      </c>
      <c r="O250" s="70">
        <f>O282</f>
        <v>0</v>
      </c>
      <c r="P250" s="197" t="s">
        <v>156</v>
      </c>
    </row>
    <row r="251" spans="1:16" ht="30" customHeight="1">
      <c r="A251" s="221"/>
      <c r="B251" s="265"/>
      <c r="C251" s="259"/>
      <c r="D251" s="191"/>
      <c r="E251" s="68" t="s">
        <v>82</v>
      </c>
      <c r="F251" s="68" t="s">
        <v>83</v>
      </c>
      <c r="G251" s="68" t="s">
        <v>21</v>
      </c>
      <c r="H251" s="68" t="s">
        <v>104</v>
      </c>
      <c r="I251" s="68" t="s">
        <v>105</v>
      </c>
      <c r="J251" s="69">
        <f aca="true" t="shared" si="64" ref="J251:O251">J265</f>
        <v>791379.5800000001</v>
      </c>
      <c r="K251" s="70">
        <f t="shared" si="64"/>
        <v>183350</v>
      </c>
      <c r="L251" s="70">
        <f t="shared" si="64"/>
        <v>183350</v>
      </c>
      <c r="M251" s="70">
        <f t="shared" si="64"/>
        <v>0</v>
      </c>
      <c r="N251" s="70">
        <f t="shared" si="64"/>
        <v>0</v>
      </c>
      <c r="O251" s="70">
        <f t="shared" si="64"/>
        <v>0</v>
      </c>
      <c r="P251" s="197"/>
    </row>
    <row r="252" spans="1:16" ht="30" customHeight="1">
      <c r="A252" s="221"/>
      <c r="B252" s="265"/>
      <c r="C252" s="259"/>
      <c r="D252" s="191"/>
      <c r="E252" s="68" t="s">
        <v>82</v>
      </c>
      <c r="F252" s="68" t="s">
        <v>83</v>
      </c>
      <c r="G252" s="68" t="s">
        <v>21</v>
      </c>
      <c r="H252" s="68" t="s">
        <v>102</v>
      </c>
      <c r="I252" s="68" t="s">
        <v>110</v>
      </c>
      <c r="J252" s="69">
        <f aca="true" t="shared" si="65" ref="J252:O252">J263</f>
        <v>50000</v>
      </c>
      <c r="K252" s="70">
        <f t="shared" si="65"/>
        <v>15000</v>
      </c>
      <c r="L252" s="70">
        <f t="shared" si="65"/>
        <v>15000</v>
      </c>
      <c r="M252" s="70">
        <f t="shared" si="65"/>
        <v>0</v>
      </c>
      <c r="N252" s="70">
        <f t="shared" si="65"/>
        <v>0</v>
      </c>
      <c r="O252" s="70">
        <f t="shared" si="65"/>
        <v>0</v>
      </c>
      <c r="P252" s="197"/>
    </row>
    <row r="253" spans="1:16" ht="30" customHeight="1">
      <c r="A253" s="221"/>
      <c r="B253" s="265"/>
      <c r="C253" s="259"/>
      <c r="D253" s="191"/>
      <c r="E253" s="68" t="s">
        <v>82</v>
      </c>
      <c r="F253" s="68" t="s">
        <v>83</v>
      </c>
      <c r="G253" s="68" t="s">
        <v>21</v>
      </c>
      <c r="H253" s="68" t="s">
        <v>104</v>
      </c>
      <c r="I253" s="68" t="s">
        <v>128</v>
      </c>
      <c r="J253" s="69">
        <f aca="true" t="shared" si="66" ref="J253:O253">J525</f>
        <v>71089.20000000001</v>
      </c>
      <c r="K253" s="69">
        <f t="shared" si="66"/>
        <v>71993.88</v>
      </c>
      <c r="L253" s="69">
        <f t="shared" si="66"/>
        <v>0</v>
      </c>
      <c r="M253" s="69">
        <f t="shared" si="66"/>
        <v>0</v>
      </c>
      <c r="N253" s="69">
        <f t="shared" si="66"/>
        <v>0</v>
      </c>
      <c r="O253" s="69">
        <f t="shared" si="66"/>
        <v>0</v>
      </c>
      <c r="P253" s="197"/>
    </row>
    <row r="254" spans="1:16" ht="30" customHeight="1">
      <c r="A254" s="221"/>
      <c r="B254" s="265"/>
      <c r="C254" s="259"/>
      <c r="D254" s="191"/>
      <c r="E254" s="68" t="s">
        <v>106</v>
      </c>
      <c r="F254" s="68" t="s">
        <v>83</v>
      </c>
      <c r="G254" s="68" t="s">
        <v>21</v>
      </c>
      <c r="H254" s="68" t="s">
        <v>102</v>
      </c>
      <c r="I254" s="68" t="s">
        <v>110</v>
      </c>
      <c r="J254" s="69">
        <v>0</v>
      </c>
      <c r="K254" s="70">
        <f>K271</f>
        <v>0</v>
      </c>
      <c r="L254" s="70">
        <v>0</v>
      </c>
      <c r="M254" s="70">
        <v>0</v>
      </c>
      <c r="N254" s="70">
        <v>0</v>
      </c>
      <c r="O254" s="70">
        <v>0</v>
      </c>
      <c r="P254" s="197"/>
    </row>
    <row r="255" spans="1:16" ht="30" customHeight="1">
      <c r="A255" s="221"/>
      <c r="B255" s="265"/>
      <c r="C255" s="259"/>
      <c r="D255" s="191"/>
      <c r="E255" s="71" t="s">
        <v>106</v>
      </c>
      <c r="F255" s="68" t="s">
        <v>83</v>
      </c>
      <c r="G255" s="68" t="s">
        <v>21</v>
      </c>
      <c r="H255" s="68" t="s">
        <v>102</v>
      </c>
      <c r="I255" s="68" t="s">
        <v>103</v>
      </c>
      <c r="J255" s="69">
        <f aca="true" t="shared" si="67" ref="J255:O255">J270</f>
        <v>15000</v>
      </c>
      <c r="K255" s="69">
        <f t="shared" si="67"/>
        <v>35000</v>
      </c>
      <c r="L255" s="69">
        <f t="shared" si="67"/>
        <v>35000</v>
      </c>
      <c r="M255" s="69">
        <f t="shared" si="67"/>
        <v>0</v>
      </c>
      <c r="N255" s="69">
        <f t="shared" si="67"/>
        <v>0</v>
      </c>
      <c r="O255" s="69">
        <f t="shared" si="67"/>
        <v>0</v>
      </c>
      <c r="P255" s="197"/>
    </row>
    <row r="256" spans="1:16" ht="30" customHeight="1">
      <c r="A256" s="221"/>
      <c r="B256" s="265"/>
      <c r="C256" s="259"/>
      <c r="D256" s="191"/>
      <c r="E256" s="68" t="s">
        <v>106</v>
      </c>
      <c r="F256" s="68" t="s">
        <v>83</v>
      </c>
      <c r="G256" s="68" t="s">
        <v>21</v>
      </c>
      <c r="H256" s="68" t="s">
        <v>104</v>
      </c>
      <c r="I256" s="68" t="s">
        <v>105</v>
      </c>
      <c r="J256" s="69">
        <f aca="true" t="shared" si="68" ref="J256:O256">J272</f>
        <v>35000</v>
      </c>
      <c r="K256" s="69">
        <f t="shared" si="68"/>
        <v>50000</v>
      </c>
      <c r="L256" s="69">
        <f t="shared" si="68"/>
        <v>50000</v>
      </c>
      <c r="M256" s="69">
        <f t="shared" si="68"/>
        <v>0</v>
      </c>
      <c r="N256" s="69">
        <f t="shared" si="68"/>
        <v>0</v>
      </c>
      <c r="O256" s="69">
        <f t="shared" si="68"/>
        <v>0</v>
      </c>
      <c r="P256" s="197"/>
    </row>
    <row r="257" spans="1:16" ht="30" customHeight="1">
      <c r="A257" s="221"/>
      <c r="B257" s="265"/>
      <c r="C257" s="259"/>
      <c r="D257" s="192"/>
      <c r="E257" s="68" t="s">
        <v>124</v>
      </c>
      <c r="F257" s="68" t="s">
        <v>83</v>
      </c>
      <c r="G257" s="68" t="s">
        <v>21</v>
      </c>
      <c r="H257" s="68" t="s">
        <v>102</v>
      </c>
      <c r="I257" s="68" t="s">
        <v>103</v>
      </c>
      <c r="J257" s="69">
        <f aca="true" t="shared" si="69" ref="J257:O257">J277</f>
        <v>10000</v>
      </c>
      <c r="K257" s="69">
        <f t="shared" si="69"/>
        <v>0</v>
      </c>
      <c r="L257" s="69">
        <f t="shared" si="69"/>
        <v>0</v>
      </c>
      <c r="M257" s="69">
        <f t="shared" si="69"/>
        <v>0</v>
      </c>
      <c r="N257" s="69">
        <f t="shared" si="69"/>
        <v>0</v>
      </c>
      <c r="O257" s="69">
        <f t="shared" si="69"/>
        <v>0</v>
      </c>
      <c r="P257" s="197"/>
    </row>
    <row r="258" spans="1:16" ht="30" customHeight="1">
      <c r="A258" s="221"/>
      <c r="B258" s="265"/>
      <c r="C258" s="259"/>
      <c r="D258" s="72" t="s">
        <v>5</v>
      </c>
      <c r="E258" s="68"/>
      <c r="F258" s="68"/>
      <c r="G258" s="68"/>
      <c r="H258" s="68"/>
      <c r="I258" s="68"/>
      <c r="J258" s="69">
        <v>0</v>
      </c>
      <c r="K258" s="70">
        <f aca="true" t="shared" si="70" ref="K258:O260">K287+K379</f>
        <v>0</v>
      </c>
      <c r="L258" s="70">
        <f t="shared" si="70"/>
        <v>0</v>
      </c>
      <c r="M258" s="70">
        <f t="shared" si="70"/>
        <v>0</v>
      </c>
      <c r="N258" s="70">
        <f>N287+N379</f>
        <v>0</v>
      </c>
      <c r="O258" s="70">
        <f t="shared" si="70"/>
        <v>0</v>
      </c>
      <c r="P258" s="197"/>
    </row>
    <row r="259" spans="1:16" ht="30" customHeight="1">
      <c r="A259" s="221"/>
      <c r="B259" s="265"/>
      <c r="C259" s="259"/>
      <c r="D259" s="72" t="s">
        <v>6</v>
      </c>
      <c r="E259" s="68"/>
      <c r="F259" s="68"/>
      <c r="G259" s="68"/>
      <c r="H259" s="68"/>
      <c r="I259" s="68"/>
      <c r="J259" s="69">
        <v>0</v>
      </c>
      <c r="K259" s="70">
        <f t="shared" si="70"/>
        <v>0</v>
      </c>
      <c r="L259" s="70">
        <f t="shared" si="70"/>
        <v>0</v>
      </c>
      <c r="M259" s="70">
        <f t="shared" si="70"/>
        <v>0</v>
      </c>
      <c r="N259" s="70">
        <f>N288+N380</f>
        <v>0</v>
      </c>
      <c r="O259" s="70">
        <f t="shared" si="70"/>
        <v>0</v>
      </c>
      <c r="P259" s="197"/>
    </row>
    <row r="260" spans="1:16" ht="30" customHeight="1">
      <c r="A260" s="221"/>
      <c r="B260" s="265"/>
      <c r="C260" s="259"/>
      <c r="D260" s="72" t="s">
        <v>0</v>
      </c>
      <c r="E260" s="68"/>
      <c r="F260" s="68"/>
      <c r="G260" s="68"/>
      <c r="H260" s="68"/>
      <c r="I260" s="68"/>
      <c r="J260" s="69">
        <v>0</v>
      </c>
      <c r="K260" s="70">
        <f t="shared" si="70"/>
        <v>0</v>
      </c>
      <c r="L260" s="70">
        <f t="shared" si="70"/>
        <v>0</v>
      </c>
      <c r="M260" s="70">
        <f t="shared" si="70"/>
        <v>0</v>
      </c>
      <c r="N260" s="70">
        <f>N289+N381</f>
        <v>0</v>
      </c>
      <c r="O260" s="70">
        <f t="shared" si="70"/>
        <v>0</v>
      </c>
      <c r="P260" s="197"/>
    </row>
    <row r="261" spans="1:16" ht="30" customHeight="1">
      <c r="A261" s="222"/>
      <c r="B261" s="265"/>
      <c r="C261" s="259"/>
      <c r="D261" s="73" t="s">
        <v>7</v>
      </c>
      <c r="E261" s="68"/>
      <c r="F261" s="74"/>
      <c r="G261" s="74"/>
      <c r="H261" s="74"/>
      <c r="I261" s="74"/>
      <c r="J261" s="75">
        <f aca="true" t="shared" si="71" ref="J261:O261">SUM(J250:J260)</f>
        <v>1003468.78</v>
      </c>
      <c r="K261" s="75">
        <f t="shared" si="71"/>
        <v>386343.88</v>
      </c>
      <c r="L261" s="75">
        <f t="shared" si="71"/>
        <v>314350</v>
      </c>
      <c r="M261" s="75">
        <f t="shared" si="71"/>
        <v>0</v>
      </c>
      <c r="N261" s="75">
        <f t="shared" si="71"/>
        <v>0</v>
      </c>
      <c r="O261" s="75">
        <f t="shared" si="71"/>
        <v>0</v>
      </c>
      <c r="P261" s="197"/>
    </row>
    <row r="262" spans="1:16" ht="30" customHeight="1">
      <c r="A262" s="114"/>
      <c r="B262" s="155" t="s">
        <v>9</v>
      </c>
      <c r="C262" s="185" t="s">
        <v>112</v>
      </c>
      <c r="D262" s="155" t="s">
        <v>1</v>
      </c>
      <c r="E262" s="24" t="s">
        <v>82</v>
      </c>
      <c r="F262" s="17" t="s">
        <v>83</v>
      </c>
      <c r="G262" s="17" t="s">
        <v>21</v>
      </c>
      <c r="H262" s="17" t="s">
        <v>102</v>
      </c>
      <c r="I262" s="17" t="s">
        <v>103</v>
      </c>
      <c r="J262" s="33">
        <f aca="true" t="shared" si="72" ref="J262:O262">J291</f>
        <v>31000</v>
      </c>
      <c r="K262" s="33">
        <f t="shared" si="72"/>
        <v>31000</v>
      </c>
      <c r="L262" s="33">
        <f t="shared" si="72"/>
        <v>31000</v>
      </c>
      <c r="M262" s="33">
        <f t="shared" si="72"/>
        <v>0</v>
      </c>
      <c r="N262" s="33">
        <f t="shared" si="72"/>
        <v>0</v>
      </c>
      <c r="O262" s="33">
        <f t="shared" si="72"/>
        <v>0</v>
      </c>
      <c r="P262" s="155"/>
    </row>
    <row r="263" spans="1:16" ht="30" customHeight="1">
      <c r="A263" s="114"/>
      <c r="B263" s="175"/>
      <c r="C263" s="186"/>
      <c r="D263" s="175"/>
      <c r="E263" s="24" t="s">
        <v>82</v>
      </c>
      <c r="F263" s="17" t="s">
        <v>83</v>
      </c>
      <c r="G263" s="17" t="s">
        <v>21</v>
      </c>
      <c r="H263" s="17" t="s">
        <v>102</v>
      </c>
      <c r="I263" s="17" t="s">
        <v>110</v>
      </c>
      <c r="J263" s="33">
        <f aca="true" t="shared" si="73" ref="J263:O263">J329</f>
        <v>50000</v>
      </c>
      <c r="K263" s="33">
        <f t="shared" si="73"/>
        <v>15000</v>
      </c>
      <c r="L263" s="33">
        <f t="shared" si="73"/>
        <v>15000</v>
      </c>
      <c r="M263" s="33">
        <f t="shared" si="73"/>
        <v>0</v>
      </c>
      <c r="N263" s="33">
        <f t="shared" si="73"/>
        <v>0</v>
      </c>
      <c r="O263" s="33">
        <f t="shared" si="73"/>
        <v>0</v>
      </c>
      <c r="P263" s="175"/>
    </row>
    <row r="264" spans="1:16" ht="30" customHeight="1">
      <c r="A264" s="114"/>
      <c r="B264" s="175"/>
      <c r="C264" s="186"/>
      <c r="D264" s="175"/>
      <c r="E264" s="17" t="s">
        <v>82</v>
      </c>
      <c r="F264" s="17" t="s">
        <v>83</v>
      </c>
      <c r="G264" s="17" t="s">
        <v>21</v>
      </c>
      <c r="H264" s="17" t="s">
        <v>104</v>
      </c>
      <c r="I264" s="17" t="s">
        <v>128</v>
      </c>
      <c r="J264" s="33">
        <f>J525</f>
        <v>71089.20000000001</v>
      </c>
      <c r="K264" s="33">
        <v>72000</v>
      </c>
      <c r="L264" s="33">
        <v>0</v>
      </c>
      <c r="M264" s="33">
        <v>0</v>
      </c>
      <c r="N264" s="33">
        <v>0</v>
      </c>
      <c r="O264" s="33">
        <v>0</v>
      </c>
      <c r="P264" s="175"/>
    </row>
    <row r="265" spans="1:16" ht="30" customHeight="1">
      <c r="A265" s="114"/>
      <c r="B265" s="175"/>
      <c r="C265" s="186"/>
      <c r="D265" s="175"/>
      <c r="E265" s="17" t="s">
        <v>82</v>
      </c>
      <c r="F265" s="17" t="s">
        <v>83</v>
      </c>
      <c r="G265" s="17" t="s">
        <v>21</v>
      </c>
      <c r="H265" s="17" t="s">
        <v>104</v>
      </c>
      <c r="I265" s="17" t="s">
        <v>105</v>
      </c>
      <c r="J265" s="33">
        <f aca="true" t="shared" si="74" ref="J265:O265">J376</f>
        <v>791379.5800000001</v>
      </c>
      <c r="K265" s="33">
        <f t="shared" si="74"/>
        <v>183350</v>
      </c>
      <c r="L265" s="33">
        <f t="shared" si="74"/>
        <v>183350</v>
      </c>
      <c r="M265" s="33">
        <f t="shared" si="74"/>
        <v>0</v>
      </c>
      <c r="N265" s="33">
        <f t="shared" si="74"/>
        <v>0</v>
      </c>
      <c r="O265" s="33">
        <f t="shared" si="74"/>
        <v>0</v>
      </c>
      <c r="P265" s="175"/>
    </row>
    <row r="266" spans="1:16" ht="30" customHeight="1">
      <c r="A266" s="114"/>
      <c r="B266" s="257"/>
      <c r="C266" s="257"/>
      <c r="D266" s="38" t="s">
        <v>5</v>
      </c>
      <c r="E266" s="17"/>
      <c r="F266" s="17"/>
      <c r="G266" s="17"/>
      <c r="H266" s="17"/>
      <c r="I266" s="17"/>
      <c r="J266" s="33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175"/>
    </row>
    <row r="267" spans="1:16" ht="30" customHeight="1">
      <c r="A267" s="114"/>
      <c r="B267" s="257"/>
      <c r="C267" s="257"/>
      <c r="D267" s="38" t="s">
        <v>6</v>
      </c>
      <c r="E267" s="17"/>
      <c r="F267" s="17"/>
      <c r="G267" s="17"/>
      <c r="H267" s="17"/>
      <c r="I267" s="17"/>
      <c r="J267" s="33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175"/>
    </row>
    <row r="268" spans="1:16" ht="30" customHeight="1">
      <c r="A268" s="114"/>
      <c r="B268" s="257"/>
      <c r="C268" s="257"/>
      <c r="D268" s="38" t="s">
        <v>0</v>
      </c>
      <c r="E268" s="17"/>
      <c r="F268" s="17"/>
      <c r="G268" s="17"/>
      <c r="H268" s="17"/>
      <c r="I268" s="17"/>
      <c r="J268" s="33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175"/>
    </row>
    <row r="269" spans="1:16" ht="30" customHeight="1">
      <c r="A269" s="114"/>
      <c r="B269" s="257"/>
      <c r="C269" s="258"/>
      <c r="D269" s="10" t="s">
        <v>7</v>
      </c>
      <c r="E269" s="17"/>
      <c r="F269" s="18"/>
      <c r="G269" s="18"/>
      <c r="H269" s="18"/>
      <c r="I269" s="18"/>
      <c r="J269" s="43">
        <f>SUM(J262:J268)</f>
        <v>943468.78</v>
      </c>
      <c r="K269" s="23">
        <f>SUM(K262:K268)</f>
        <v>301350</v>
      </c>
      <c r="L269" s="23">
        <f>SUM(L262:L268)</f>
        <v>229350</v>
      </c>
      <c r="M269" s="23">
        <f>SUM(M262:M268)</f>
        <v>0</v>
      </c>
      <c r="N269" s="23">
        <v>0</v>
      </c>
      <c r="O269" s="23">
        <v>0</v>
      </c>
      <c r="P269" s="175"/>
    </row>
    <row r="270" spans="1:16" ht="30" customHeight="1">
      <c r="A270" s="114"/>
      <c r="B270" s="257"/>
      <c r="C270" s="45"/>
      <c r="D270" s="155" t="s">
        <v>1</v>
      </c>
      <c r="E270" s="24" t="s">
        <v>106</v>
      </c>
      <c r="F270" s="17" t="s">
        <v>83</v>
      </c>
      <c r="G270" s="17" t="s">
        <v>21</v>
      </c>
      <c r="H270" s="17" t="s">
        <v>102</v>
      </c>
      <c r="I270" s="17" t="s">
        <v>103</v>
      </c>
      <c r="J270" s="33">
        <f>J292</f>
        <v>15000</v>
      </c>
      <c r="K270" s="22">
        <f>K283</f>
        <v>35000</v>
      </c>
      <c r="L270" s="22">
        <v>35000</v>
      </c>
      <c r="M270" s="22">
        <v>0</v>
      </c>
      <c r="N270" s="22">
        <v>0</v>
      </c>
      <c r="O270" s="22">
        <v>0</v>
      </c>
      <c r="P270" s="175"/>
    </row>
    <row r="271" spans="1:16" ht="30" customHeight="1">
      <c r="A271" s="114"/>
      <c r="B271" s="257"/>
      <c r="C271" s="186" t="s">
        <v>8</v>
      </c>
      <c r="D271" s="175"/>
      <c r="E271" s="24" t="s">
        <v>106</v>
      </c>
      <c r="F271" s="17" t="s">
        <v>83</v>
      </c>
      <c r="G271" s="17" t="s">
        <v>21</v>
      </c>
      <c r="H271" s="17" t="s">
        <v>102</v>
      </c>
      <c r="I271" s="17" t="s">
        <v>110</v>
      </c>
      <c r="J271" s="33">
        <f>J330</f>
        <v>0</v>
      </c>
      <c r="K271" s="22">
        <f>K286</f>
        <v>0</v>
      </c>
      <c r="L271" s="22">
        <v>0</v>
      </c>
      <c r="M271" s="22">
        <v>0</v>
      </c>
      <c r="N271" s="22">
        <v>0</v>
      </c>
      <c r="O271" s="22">
        <v>0</v>
      </c>
      <c r="P271" s="175"/>
    </row>
    <row r="272" spans="1:16" ht="30" customHeight="1">
      <c r="A272" s="114"/>
      <c r="B272" s="257"/>
      <c r="C272" s="186"/>
      <c r="D272" s="156"/>
      <c r="E272" s="17" t="s">
        <v>106</v>
      </c>
      <c r="F272" s="17" t="s">
        <v>83</v>
      </c>
      <c r="G272" s="17" t="s">
        <v>21</v>
      </c>
      <c r="H272" s="17" t="s">
        <v>104</v>
      </c>
      <c r="I272" s="17" t="s">
        <v>105</v>
      </c>
      <c r="J272" s="33">
        <f>J378</f>
        <v>35000</v>
      </c>
      <c r="K272" s="33">
        <f>K378</f>
        <v>50000</v>
      </c>
      <c r="L272" s="33">
        <f>L378</f>
        <v>50000</v>
      </c>
      <c r="M272" s="33">
        <f>M378</f>
        <v>0</v>
      </c>
      <c r="N272" s="33">
        <v>0</v>
      </c>
      <c r="O272" s="33">
        <v>0</v>
      </c>
      <c r="P272" s="175"/>
    </row>
    <row r="273" spans="1:16" ht="30" customHeight="1">
      <c r="A273" s="114"/>
      <c r="B273" s="257"/>
      <c r="C273" s="186"/>
      <c r="D273" s="38" t="s">
        <v>5</v>
      </c>
      <c r="E273" s="21"/>
      <c r="F273" s="17"/>
      <c r="G273" s="17"/>
      <c r="H273" s="17"/>
      <c r="I273" s="17"/>
      <c r="J273" s="33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175"/>
    </row>
    <row r="274" spans="1:16" ht="30" customHeight="1">
      <c r="A274" s="114"/>
      <c r="B274" s="257"/>
      <c r="C274" s="186"/>
      <c r="D274" s="38" t="s">
        <v>6</v>
      </c>
      <c r="E274" s="17"/>
      <c r="F274" s="17"/>
      <c r="G274" s="17"/>
      <c r="H274" s="17"/>
      <c r="I274" s="17"/>
      <c r="J274" s="33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175"/>
    </row>
    <row r="275" spans="1:16" ht="30" customHeight="1">
      <c r="A275" s="114"/>
      <c r="B275" s="257"/>
      <c r="C275" s="186"/>
      <c r="D275" s="38" t="s">
        <v>0</v>
      </c>
      <c r="E275" s="17"/>
      <c r="F275" s="17"/>
      <c r="G275" s="17"/>
      <c r="H275" s="17"/>
      <c r="I275" s="17"/>
      <c r="J275" s="33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175"/>
    </row>
    <row r="276" spans="1:16" ht="30" customHeight="1">
      <c r="A276" s="114"/>
      <c r="B276" s="257"/>
      <c r="C276" s="187"/>
      <c r="D276" s="10" t="s">
        <v>7</v>
      </c>
      <c r="E276" s="17"/>
      <c r="F276" s="18"/>
      <c r="G276" s="18"/>
      <c r="H276" s="18"/>
      <c r="I276" s="18"/>
      <c r="J276" s="43">
        <f>SUM(J270:J275)</f>
        <v>50000</v>
      </c>
      <c r="K276" s="43">
        <f>SUM(K270:K275)</f>
        <v>85000</v>
      </c>
      <c r="L276" s="23">
        <f>L271</f>
        <v>0</v>
      </c>
      <c r="M276" s="23">
        <f>M271</f>
        <v>0</v>
      </c>
      <c r="N276" s="23">
        <v>0</v>
      </c>
      <c r="O276" s="23">
        <v>0</v>
      </c>
      <c r="P276" s="175"/>
    </row>
    <row r="277" spans="1:16" ht="30" customHeight="1">
      <c r="A277" s="114"/>
      <c r="B277" s="257"/>
      <c r="C277" s="185" t="s">
        <v>10</v>
      </c>
      <c r="D277" s="38" t="s">
        <v>1</v>
      </c>
      <c r="E277" s="17" t="s">
        <v>124</v>
      </c>
      <c r="F277" s="17" t="s">
        <v>83</v>
      </c>
      <c r="G277" s="17" t="s">
        <v>21</v>
      </c>
      <c r="H277" s="17" t="s">
        <v>102</v>
      </c>
      <c r="I277" s="17" t="s">
        <v>103</v>
      </c>
      <c r="J277" s="33">
        <f>J293</f>
        <v>10000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175"/>
    </row>
    <row r="278" spans="1:16" ht="30" customHeight="1">
      <c r="A278" s="114"/>
      <c r="B278" s="257"/>
      <c r="C278" s="186"/>
      <c r="D278" s="38" t="s">
        <v>5</v>
      </c>
      <c r="E278" s="17"/>
      <c r="F278" s="17"/>
      <c r="G278" s="17"/>
      <c r="H278" s="17"/>
      <c r="I278" s="17"/>
      <c r="J278" s="33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175"/>
    </row>
    <row r="279" spans="1:16" ht="30" customHeight="1">
      <c r="A279" s="114"/>
      <c r="B279" s="257"/>
      <c r="C279" s="186"/>
      <c r="D279" s="38" t="s">
        <v>6</v>
      </c>
      <c r="E279" s="17"/>
      <c r="F279" s="17"/>
      <c r="G279" s="17"/>
      <c r="H279" s="17"/>
      <c r="I279" s="17"/>
      <c r="J279" s="33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175"/>
    </row>
    <row r="280" spans="1:16" ht="30" customHeight="1">
      <c r="A280" s="114"/>
      <c r="B280" s="257"/>
      <c r="C280" s="186"/>
      <c r="D280" s="38" t="s">
        <v>0</v>
      </c>
      <c r="E280" s="17"/>
      <c r="F280" s="17"/>
      <c r="G280" s="17"/>
      <c r="H280" s="17"/>
      <c r="I280" s="17"/>
      <c r="J280" s="33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175"/>
    </row>
    <row r="281" spans="1:16" ht="30" customHeight="1">
      <c r="A281" s="114"/>
      <c r="B281" s="258"/>
      <c r="C281" s="187"/>
      <c r="D281" s="10" t="s">
        <v>7</v>
      </c>
      <c r="E281" s="17"/>
      <c r="F281" s="18"/>
      <c r="G281" s="18"/>
      <c r="H281" s="18"/>
      <c r="I281" s="18"/>
      <c r="J281" s="43">
        <f>SUM(J277:J280)</f>
        <v>10000</v>
      </c>
      <c r="K281" s="43">
        <f>SUM(K277:K280)</f>
        <v>0</v>
      </c>
      <c r="L281" s="43">
        <f>SUM(L277:L280)</f>
        <v>0</v>
      </c>
      <c r="M281" s="43">
        <f>SUM(M277:M280)</f>
        <v>0</v>
      </c>
      <c r="N281" s="43">
        <v>0</v>
      </c>
      <c r="O281" s="43">
        <v>0</v>
      </c>
      <c r="P281" s="156"/>
    </row>
    <row r="282" spans="1:16" ht="30" customHeight="1">
      <c r="A282" s="171" t="s">
        <v>193</v>
      </c>
      <c r="B282" s="181" t="s">
        <v>22</v>
      </c>
      <c r="C282" s="170" t="s">
        <v>118</v>
      </c>
      <c r="D282" s="155" t="s">
        <v>1</v>
      </c>
      <c r="E282" s="17" t="s">
        <v>82</v>
      </c>
      <c r="F282" s="17" t="s">
        <v>83</v>
      </c>
      <c r="G282" s="17" t="s">
        <v>21</v>
      </c>
      <c r="H282" s="17" t="s">
        <v>102</v>
      </c>
      <c r="I282" s="17" t="s">
        <v>103</v>
      </c>
      <c r="J282" s="33">
        <f aca="true" t="shared" si="75" ref="J282:M284">J291</f>
        <v>31000</v>
      </c>
      <c r="K282" s="22">
        <f t="shared" si="75"/>
        <v>31000</v>
      </c>
      <c r="L282" s="22">
        <f t="shared" si="75"/>
        <v>31000</v>
      </c>
      <c r="M282" s="22">
        <f t="shared" si="75"/>
        <v>0</v>
      </c>
      <c r="N282" s="22">
        <v>0</v>
      </c>
      <c r="O282" s="22">
        <v>0</v>
      </c>
      <c r="P282" s="188"/>
    </row>
    <row r="283" spans="1:16" ht="30" customHeight="1">
      <c r="A283" s="174"/>
      <c r="B283" s="182"/>
      <c r="C283" s="170"/>
      <c r="D283" s="175"/>
      <c r="E283" s="17" t="s">
        <v>106</v>
      </c>
      <c r="F283" s="17" t="s">
        <v>83</v>
      </c>
      <c r="G283" s="17" t="s">
        <v>21</v>
      </c>
      <c r="H283" s="17" t="s">
        <v>102</v>
      </c>
      <c r="I283" s="17" t="s">
        <v>103</v>
      </c>
      <c r="J283" s="33">
        <f t="shared" si="75"/>
        <v>15000</v>
      </c>
      <c r="K283" s="33">
        <f t="shared" si="75"/>
        <v>35000</v>
      </c>
      <c r="L283" s="33">
        <v>35000</v>
      </c>
      <c r="M283" s="33">
        <f t="shared" si="75"/>
        <v>0</v>
      </c>
      <c r="N283" s="33">
        <v>0</v>
      </c>
      <c r="O283" s="33">
        <v>0</v>
      </c>
      <c r="P283" s="189"/>
    </row>
    <row r="284" spans="1:16" ht="30" customHeight="1">
      <c r="A284" s="174"/>
      <c r="B284" s="182"/>
      <c r="C284" s="170"/>
      <c r="D284" s="175"/>
      <c r="E284" s="17" t="s">
        <v>124</v>
      </c>
      <c r="F284" s="17" t="s">
        <v>83</v>
      </c>
      <c r="G284" s="17" t="s">
        <v>21</v>
      </c>
      <c r="H284" s="17" t="s">
        <v>102</v>
      </c>
      <c r="I284" s="17" t="s">
        <v>103</v>
      </c>
      <c r="J284" s="33">
        <f t="shared" si="75"/>
        <v>10000</v>
      </c>
      <c r="K284" s="33">
        <f t="shared" si="75"/>
        <v>0</v>
      </c>
      <c r="L284" s="33">
        <f t="shared" si="75"/>
        <v>0</v>
      </c>
      <c r="M284" s="33">
        <f t="shared" si="75"/>
        <v>0</v>
      </c>
      <c r="N284" s="33">
        <v>0</v>
      </c>
      <c r="O284" s="33">
        <v>0</v>
      </c>
      <c r="P284" s="189"/>
    </row>
    <row r="285" spans="1:16" ht="30" customHeight="1">
      <c r="A285" s="174"/>
      <c r="B285" s="182"/>
      <c r="C285" s="170"/>
      <c r="D285" s="175"/>
      <c r="E285" s="24" t="s">
        <v>82</v>
      </c>
      <c r="F285" s="17" t="s">
        <v>83</v>
      </c>
      <c r="G285" s="17" t="s">
        <v>21</v>
      </c>
      <c r="H285" s="17" t="s">
        <v>102</v>
      </c>
      <c r="I285" s="17" t="s">
        <v>110</v>
      </c>
      <c r="J285" s="33">
        <f aca="true" t="shared" si="76" ref="J285:M286">J329</f>
        <v>50000</v>
      </c>
      <c r="K285" s="33">
        <f t="shared" si="76"/>
        <v>15000</v>
      </c>
      <c r="L285" s="33">
        <f t="shared" si="76"/>
        <v>15000</v>
      </c>
      <c r="M285" s="33">
        <f t="shared" si="76"/>
        <v>0</v>
      </c>
      <c r="N285" s="33">
        <v>0</v>
      </c>
      <c r="O285" s="33">
        <v>0</v>
      </c>
      <c r="P285" s="189"/>
    </row>
    <row r="286" spans="1:16" ht="30" customHeight="1">
      <c r="A286" s="174"/>
      <c r="B286" s="182"/>
      <c r="C286" s="170"/>
      <c r="D286" s="156"/>
      <c r="E286" s="24" t="s">
        <v>106</v>
      </c>
      <c r="F286" s="17" t="s">
        <v>83</v>
      </c>
      <c r="G286" s="17" t="s">
        <v>21</v>
      </c>
      <c r="H286" s="17" t="s">
        <v>102</v>
      </c>
      <c r="I286" s="17" t="s">
        <v>110</v>
      </c>
      <c r="J286" s="33">
        <f t="shared" si="76"/>
        <v>0</v>
      </c>
      <c r="K286" s="33">
        <f t="shared" si="76"/>
        <v>0</v>
      </c>
      <c r="L286" s="33">
        <f t="shared" si="76"/>
        <v>0</v>
      </c>
      <c r="M286" s="33">
        <f t="shared" si="76"/>
        <v>0</v>
      </c>
      <c r="N286" s="33">
        <v>0</v>
      </c>
      <c r="O286" s="33">
        <v>0</v>
      </c>
      <c r="P286" s="189"/>
    </row>
    <row r="287" spans="1:16" ht="30" customHeight="1">
      <c r="A287" s="172"/>
      <c r="B287" s="182"/>
      <c r="C287" s="170"/>
      <c r="D287" s="38" t="s">
        <v>5</v>
      </c>
      <c r="F287" s="17"/>
      <c r="G287" s="17"/>
      <c r="H287" s="17"/>
      <c r="I287" s="17"/>
      <c r="J287" s="33">
        <v>0</v>
      </c>
      <c r="K287" s="22">
        <f>K391+K396+K401+K406+K411</f>
        <v>0</v>
      </c>
      <c r="L287" s="22">
        <f>L391+L396+L401+L406+L411</f>
        <v>0</v>
      </c>
      <c r="M287" s="22">
        <f>M391+M396+M401+M406+M411</f>
        <v>0</v>
      </c>
      <c r="N287" s="22">
        <v>0</v>
      </c>
      <c r="O287" s="22">
        <v>0</v>
      </c>
      <c r="P287" s="189"/>
    </row>
    <row r="288" spans="1:16" ht="30" customHeight="1">
      <c r="A288" s="172"/>
      <c r="B288" s="182"/>
      <c r="C288" s="170"/>
      <c r="D288" s="38" t="s">
        <v>6</v>
      </c>
      <c r="E288" s="17"/>
      <c r="F288" s="17"/>
      <c r="G288" s="17"/>
      <c r="H288" s="17"/>
      <c r="I288" s="17"/>
      <c r="J288" s="33">
        <v>0</v>
      </c>
      <c r="K288" s="22">
        <f aca="true" t="shared" si="77" ref="K288:M289">K392+K397+K402+K407+K412</f>
        <v>0</v>
      </c>
      <c r="L288" s="22">
        <f>L392+L397+L402+L407+L412</f>
        <v>0</v>
      </c>
      <c r="M288" s="22">
        <f t="shared" si="77"/>
        <v>0</v>
      </c>
      <c r="N288" s="22">
        <v>0</v>
      </c>
      <c r="O288" s="22">
        <v>0</v>
      </c>
      <c r="P288" s="189"/>
    </row>
    <row r="289" spans="1:16" ht="30" customHeight="1">
      <c r="A289" s="172"/>
      <c r="B289" s="182"/>
      <c r="C289" s="170"/>
      <c r="D289" s="38" t="s">
        <v>0</v>
      </c>
      <c r="E289" s="17"/>
      <c r="F289" s="17"/>
      <c r="G289" s="17"/>
      <c r="H289" s="17"/>
      <c r="I289" s="17"/>
      <c r="J289" s="33">
        <v>0</v>
      </c>
      <c r="K289" s="22">
        <f t="shared" si="77"/>
        <v>0</v>
      </c>
      <c r="L289" s="22">
        <f>L393+L398+L403+L408+L413</f>
        <v>0</v>
      </c>
      <c r="M289" s="22">
        <f t="shared" si="77"/>
        <v>0</v>
      </c>
      <c r="N289" s="22">
        <v>0</v>
      </c>
      <c r="O289" s="22">
        <v>0</v>
      </c>
      <c r="P289" s="189"/>
    </row>
    <row r="290" spans="1:16" ht="30" customHeight="1">
      <c r="A290" s="173"/>
      <c r="B290" s="183"/>
      <c r="C290" s="170"/>
      <c r="D290" s="10" t="s">
        <v>7</v>
      </c>
      <c r="E290" s="17"/>
      <c r="F290" s="18"/>
      <c r="G290" s="18"/>
      <c r="H290" s="18"/>
      <c r="I290" s="18"/>
      <c r="J290" s="43">
        <f>SUM(J282:J289)</f>
        <v>106000</v>
      </c>
      <c r="K290" s="43">
        <f>SUM(K282:K289)</f>
        <v>81000</v>
      </c>
      <c r="L290" s="43">
        <f>SUM(L282:L289)</f>
        <v>81000</v>
      </c>
      <c r="M290" s="43">
        <f>SUM(M282:M289)</f>
        <v>0</v>
      </c>
      <c r="N290" s="43">
        <v>0</v>
      </c>
      <c r="O290" s="43">
        <v>0</v>
      </c>
      <c r="P290" s="193"/>
    </row>
    <row r="291" spans="1:16" ht="30" customHeight="1">
      <c r="A291" s="171" t="s">
        <v>194</v>
      </c>
      <c r="B291" s="155" t="s">
        <v>23</v>
      </c>
      <c r="C291" s="170" t="s">
        <v>126</v>
      </c>
      <c r="D291" s="155" t="s">
        <v>1</v>
      </c>
      <c r="E291" s="17" t="s">
        <v>82</v>
      </c>
      <c r="F291" s="17" t="s">
        <v>83</v>
      </c>
      <c r="G291" s="17" t="s">
        <v>21</v>
      </c>
      <c r="H291" s="17" t="s">
        <v>102</v>
      </c>
      <c r="I291" s="17" t="s">
        <v>103</v>
      </c>
      <c r="J291" s="33">
        <f aca="true" t="shared" si="78" ref="J291:O291">J298+J304</f>
        <v>31000</v>
      </c>
      <c r="K291" s="33">
        <f t="shared" si="78"/>
        <v>31000</v>
      </c>
      <c r="L291" s="33">
        <f t="shared" si="78"/>
        <v>31000</v>
      </c>
      <c r="M291" s="33">
        <f t="shared" si="78"/>
        <v>0</v>
      </c>
      <c r="N291" s="33">
        <f t="shared" si="78"/>
        <v>0</v>
      </c>
      <c r="O291" s="33">
        <f t="shared" si="78"/>
        <v>0</v>
      </c>
      <c r="P291" s="188" t="s">
        <v>157</v>
      </c>
    </row>
    <row r="292" spans="1:16" ht="30" customHeight="1">
      <c r="A292" s="174"/>
      <c r="B292" s="175"/>
      <c r="C292" s="170"/>
      <c r="D292" s="175"/>
      <c r="E292" s="17" t="s">
        <v>106</v>
      </c>
      <c r="F292" s="17" t="s">
        <v>83</v>
      </c>
      <c r="G292" s="17" t="s">
        <v>21</v>
      </c>
      <c r="H292" s="17" t="s">
        <v>102</v>
      </c>
      <c r="I292" s="17" t="s">
        <v>103</v>
      </c>
      <c r="J292" s="33">
        <f>J314</f>
        <v>15000</v>
      </c>
      <c r="K292" s="22">
        <f>K314+K309</f>
        <v>35000</v>
      </c>
      <c r="L292" s="22">
        <v>35000</v>
      </c>
      <c r="M292" s="22">
        <v>0</v>
      </c>
      <c r="N292" s="22">
        <v>0</v>
      </c>
      <c r="O292" s="22">
        <v>0</v>
      </c>
      <c r="P292" s="189"/>
    </row>
    <row r="293" spans="1:16" ht="30" customHeight="1">
      <c r="A293" s="174"/>
      <c r="B293" s="175"/>
      <c r="C293" s="170"/>
      <c r="D293" s="156"/>
      <c r="E293" s="17" t="s">
        <v>124</v>
      </c>
      <c r="F293" s="17" t="s">
        <v>83</v>
      </c>
      <c r="G293" s="17" t="s">
        <v>21</v>
      </c>
      <c r="H293" s="17" t="s">
        <v>102</v>
      </c>
      <c r="I293" s="17" t="s">
        <v>103</v>
      </c>
      <c r="J293" s="33">
        <f>J299</f>
        <v>10000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189"/>
    </row>
    <row r="294" spans="1:16" ht="30" customHeight="1">
      <c r="A294" s="172"/>
      <c r="B294" s="175"/>
      <c r="C294" s="170"/>
      <c r="D294" s="38" t="s">
        <v>5</v>
      </c>
      <c r="E294" s="6"/>
      <c r="F294" s="17"/>
      <c r="G294" s="17"/>
      <c r="H294" s="17"/>
      <c r="I294" s="17"/>
      <c r="J294" s="33">
        <v>0</v>
      </c>
      <c r="K294" s="22">
        <f>K300+K305+K310+K315+K320</f>
        <v>0</v>
      </c>
      <c r="L294" s="22">
        <f aca="true" t="shared" si="79" ref="L294:M297">L300+L305+L310+L315+L320</f>
        <v>0</v>
      </c>
      <c r="M294" s="22">
        <f t="shared" si="79"/>
        <v>0</v>
      </c>
      <c r="N294" s="22">
        <v>0</v>
      </c>
      <c r="O294" s="22">
        <v>0</v>
      </c>
      <c r="P294" s="189"/>
    </row>
    <row r="295" spans="1:16" ht="30" customHeight="1">
      <c r="A295" s="172"/>
      <c r="B295" s="175"/>
      <c r="C295" s="170"/>
      <c r="D295" s="38" t="s">
        <v>6</v>
      </c>
      <c r="E295" s="17"/>
      <c r="F295" s="17"/>
      <c r="G295" s="17"/>
      <c r="H295" s="17"/>
      <c r="I295" s="17"/>
      <c r="J295" s="33">
        <v>0</v>
      </c>
      <c r="K295" s="22">
        <f>K301+K306+K311+K316+K321</f>
        <v>0</v>
      </c>
      <c r="L295" s="22">
        <f t="shared" si="79"/>
        <v>0</v>
      </c>
      <c r="M295" s="22">
        <f t="shared" si="79"/>
        <v>0</v>
      </c>
      <c r="N295" s="22">
        <v>0</v>
      </c>
      <c r="O295" s="22">
        <v>0</v>
      </c>
      <c r="P295" s="189"/>
    </row>
    <row r="296" spans="1:16" ht="30" customHeight="1">
      <c r="A296" s="172"/>
      <c r="B296" s="175"/>
      <c r="C296" s="170"/>
      <c r="D296" s="38" t="s">
        <v>0</v>
      </c>
      <c r="E296" s="17"/>
      <c r="F296" s="17"/>
      <c r="G296" s="17"/>
      <c r="H296" s="17"/>
      <c r="I296" s="17"/>
      <c r="J296" s="33">
        <v>0</v>
      </c>
      <c r="K296" s="22">
        <f>K302+K307+K312+K317+K322</f>
        <v>0</v>
      </c>
      <c r="L296" s="22">
        <f t="shared" si="79"/>
        <v>0</v>
      </c>
      <c r="M296" s="22">
        <f t="shared" si="79"/>
        <v>0</v>
      </c>
      <c r="N296" s="22">
        <v>0</v>
      </c>
      <c r="O296" s="22">
        <v>0</v>
      </c>
      <c r="P296" s="189"/>
    </row>
    <row r="297" spans="1:16" ht="30" customHeight="1">
      <c r="A297" s="173"/>
      <c r="B297" s="156"/>
      <c r="C297" s="170"/>
      <c r="D297" s="10" t="s">
        <v>7</v>
      </c>
      <c r="E297" s="17"/>
      <c r="F297" s="18"/>
      <c r="G297" s="18"/>
      <c r="H297" s="18"/>
      <c r="I297" s="18"/>
      <c r="J297" s="43">
        <f>SUM(J291:J296)</f>
        <v>56000</v>
      </c>
      <c r="K297" s="23">
        <f>K291+K292</f>
        <v>66000</v>
      </c>
      <c r="L297" s="23">
        <f t="shared" si="79"/>
        <v>66000</v>
      </c>
      <c r="M297" s="23">
        <f t="shared" si="79"/>
        <v>0</v>
      </c>
      <c r="N297" s="23">
        <v>0</v>
      </c>
      <c r="O297" s="23">
        <v>0</v>
      </c>
      <c r="P297" s="193"/>
    </row>
    <row r="298" spans="1:16" ht="30" customHeight="1">
      <c r="A298" s="171" t="s">
        <v>195</v>
      </c>
      <c r="B298" s="155" t="s">
        <v>27</v>
      </c>
      <c r="C298" s="170" t="s">
        <v>127</v>
      </c>
      <c r="D298" s="155" t="s">
        <v>1</v>
      </c>
      <c r="E298" s="17" t="s">
        <v>82</v>
      </c>
      <c r="F298" s="17" t="s">
        <v>83</v>
      </c>
      <c r="G298" s="17" t="s">
        <v>21</v>
      </c>
      <c r="H298" s="17" t="s">
        <v>102</v>
      </c>
      <c r="I298" s="17" t="s">
        <v>103</v>
      </c>
      <c r="J298" s="33">
        <v>21000</v>
      </c>
      <c r="K298" s="22">
        <v>21000</v>
      </c>
      <c r="L298" s="22">
        <v>21000</v>
      </c>
      <c r="M298" s="22">
        <v>0</v>
      </c>
      <c r="N298" s="22">
        <v>0</v>
      </c>
      <c r="O298" s="22">
        <v>0</v>
      </c>
      <c r="P298" s="188" t="s">
        <v>157</v>
      </c>
    </row>
    <row r="299" spans="1:16" ht="30" customHeight="1">
      <c r="A299" s="174"/>
      <c r="B299" s="175"/>
      <c r="C299" s="170"/>
      <c r="D299" s="156"/>
      <c r="E299" s="17" t="s">
        <v>124</v>
      </c>
      <c r="F299" s="17" t="s">
        <v>83</v>
      </c>
      <c r="G299" s="17" t="s">
        <v>21</v>
      </c>
      <c r="H299" s="17" t="s">
        <v>102</v>
      </c>
      <c r="I299" s="17" t="s">
        <v>103</v>
      </c>
      <c r="J299" s="33">
        <v>10000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189"/>
    </row>
    <row r="300" spans="1:16" ht="30" customHeight="1">
      <c r="A300" s="172"/>
      <c r="B300" s="175"/>
      <c r="C300" s="170"/>
      <c r="D300" s="38" t="s">
        <v>5</v>
      </c>
      <c r="F300" s="17"/>
      <c r="G300" s="17"/>
      <c r="H300" s="17"/>
      <c r="I300" s="17"/>
      <c r="J300" s="33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189"/>
    </row>
    <row r="301" spans="1:16" ht="30" customHeight="1">
      <c r="A301" s="172"/>
      <c r="B301" s="175"/>
      <c r="C301" s="170"/>
      <c r="D301" s="38" t="s">
        <v>6</v>
      </c>
      <c r="E301" s="17"/>
      <c r="F301" s="17"/>
      <c r="G301" s="17"/>
      <c r="H301" s="17"/>
      <c r="I301" s="17"/>
      <c r="J301" s="33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189"/>
    </row>
    <row r="302" spans="1:16" ht="30" customHeight="1">
      <c r="A302" s="172"/>
      <c r="B302" s="175"/>
      <c r="C302" s="170"/>
      <c r="D302" s="38" t="s">
        <v>0</v>
      </c>
      <c r="E302" s="17"/>
      <c r="F302" s="17"/>
      <c r="G302" s="17"/>
      <c r="H302" s="17"/>
      <c r="I302" s="17"/>
      <c r="J302" s="33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189"/>
    </row>
    <row r="303" spans="1:16" ht="30" customHeight="1">
      <c r="A303" s="173"/>
      <c r="B303" s="156"/>
      <c r="C303" s="170"/>
      <c r="D303" s="10" t="s">
        <v>7</v>
      </c>
      <c r="E303" s="17"/>
      <c r="F303" s="18"/>
      <c r="G303" s="18"/>
      <c r="H303" s="18"/>
      <c r="I303" s="18"/>
      <c r="J303" s="43">
        <f>SUM(J298:J302)</f>
        <v>31000</v>
      </c>
      <c r="K303" s="23">
        <f>K298</f>
        <v>21000</v>
      </c>
      <c r="L303" s="23">
        <f>L298+L300+L301+L302</f>
        <v>21000</v>
      </c>
      <c r="M303" s="23">
        <f>M298+M300+M301+M302</f>
        <v>0</v>
      </c>
      <c r="N303" s="23">
        <v>0</v>
      </c>
      <c r="O303" s="23">
        <v>0</v>
      </c>
      <c r="P303" s="189"/>
    </row>
    <row r="304" spans="1:16" ht="30" customHeight="1">
      <c r="A304" s="171" t="s">
        <v>196</v>
      </c>
      <c r="B304" s="155" t="s">
        <v>28</v>
      </c>
      <c r="C304" s="167" t="s">
        <v>113</v>
      </c>
      <c r="D304" s="38" t="s">
        <v>1</v>
      </c>
      <c r="E304" s="17" t="s">
        <v>82</v>
      </c>
      <c r="F304" s="17" t="s">
        <v>83</v>
      </c>
      <c r="G304" s="17" t="s">
        <v>21</v>
      </c>
      <c r="H304" s="17" t="s">
        <v>102</v>
      </c>
      <c r="I304" s="17" t="s">
        <v>103</v>
      </c>
      <c r="J304" s="33">
        <v>10000</v>
      </c>
      <c r="K304" s="22">
        <v>10000</v>
      </c>
      <c r="L304" s="22">
        <v>10000</v>
      </c>
      <c r="M304" s="22">
        <v>0</v>
      </c>
      <c r="N304" s="22">
        <v>0</v>
      </c>
      <c r="O304" s="22">
        <v>0</v>
      </c>
      <c r="P304" s="189"/>
    </row>
    <row r="305" spans="1:16" ht="30" customHeight="1">
      <c r="A305" s="172"/>
      <c r="B305" s="175"/>
      <c r="C305" s="168"/>
      <c r="D305" s="38" t="s">
        <v>5</v>
      </c>
      <c r="E305" s="6"/>
      <c r="F305" s="6"/>
      <c r="G305" s="6"/>
      <c r="H305" s="6"/>
      <c r="I305" s="6"/>
      <c r="J305" s="33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189"/>
    </row>
    <row r="306" spans="1:16" ht="30" customHeight="1">
      <c r="A306" s="172"/>
      <c r="B306" s="175"/>
      <c r="C306" s="168"/>
      <c r="D306" s="38" t="s">
        <v>6</v>
      </c>
      <c r="E306" s="17"/>
      <c r="F306" s="17"/>
      <c r="G306" s="17"/>
      <c r="H306" s="17"/>
      <c r="I306" s="17"/>
      <c r="J306" s="33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189"/>
    </row>
    <row r="307" spans="1:16" ht="30" customHeight="1">
      <c r="A307" s="172"/>
      <c r="B307" s="175"/>
      <c r="C307" s="168"/>
      <c r="D307" s="38" t="s">
        <v>0</v>
      </c>
      <c r="E307" s="17"/>
      <c r="F307" s="17"/>
      <c r="G307" s="17"/>
      <c r="H307" s="17"/>
      <c r="I307" s="17"/>
      <c r="J307" s="33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189"/>
    </row>
    <row r="308" spans="1:16" ht="30" customHeight="1">
      <c r="A308" s="173"/>
      <c r="B308" s="156"/>
      <c r="C308" s="169"/>
      <c r="D308" s="10" t="s">
        <v>7</v>
      </c>
      <c r="E308" s="17"/>
      <c r="F308" s="18"/>
      <c r="G308" s="18"/>
      <c r="H308" s="18"/>
      <c r="I308" s="18"/>
      <c r="J308" s="43">
        <f>SUM(J304:J307)</f>
        <v>10000</v>
      </c>
      <c r="K308" s="23">
        <f>K304+K305+K306+K307</f>
        <v>10000</v>
      </c>
      <c r="L308" s="23">
        <f>L304+L305+L306+L307</f>
        <v>10000</v>
      </c>
      <c r="M308" s="23">
        <f>M304+M305+M306+M307</f>
        <v>0</v>
      </c>
      <c r="N308" s="23">
        <v>0</v>
      </c>
      <c r="O308" s="23">
        <v>0</v>
      </c>
      <c r="P308" s="189"/>
    </row>
    <row r="309" spans="1:16" ht="30" customHeight="1">
      <c r="A309" s="171" t="s">
        <v>197</v>
      </c>
      <c r="B309" s="155" t="s">
        <v>29</v>
      </c>
      <c r="C309" s="34"/>
      <c r="D309" s="37" t="s">
        <v>1</v>
      </c>
      <c r="E309" s="17" t="s">
        <v>106</v>
      </c>
      <c r="F309" s="17" t="s">
        <v>83</v>
      </c>
      <c r="G309" s="17" t="s">
        <v>21</v>
      </c>
      <c r="H309" s="17" t="s">
        <v>102</v>
      </c>
      <c r="I309" s="17" t="s">
        <v>103</v>
      </c>
      <c r="J309" s="33">
        <v>0</v>
      </c>
      <c r="K309" s="22">
        <v>20000</v>
      </c>
      <c r="L309" s="22">
        <v>20000</v>
      </c>
      <c r="M309" s="22">
        <v>0</v>
      </c>
      <c r="N309" s="22">
        <v>0</v>
      </c>
      <c r="O309" s="22">
        <v>0</v>
      </c>
      <c r="P309" s="189"/>
    </row>
    <row r="310" spans="1:16" ht="30" customHeight="1">
      <c r="A310" s="172"/>
      <c r="B310" s="175"/>
      <c r="C310" s="36"/>
      <c r="D310" s="38" t="s">
        <v>5</v>
      </c>
      <c r="E310" s="17"/>
      <c r="F310" s="17"/>
      <c r="G310" s="17"/>
      <c r="H310" s="17"/>
      <c r="I310" s="17"/>
      <c r="J310" s="33">
        <v>0</v>
      </c>
      <c r="K310" s="22">
        <f aca="true" t="shared" si="80" ref="K310:M312">K406+K411+K416+K421+K426+K431</f>
        <v>0</v>
      </c>
      <c r="L310" s="22">
        <f t="shared" si="80"/>
        <v>0</v>
      </c>
      <c r="M310" s="22">
        <f t="shared" si="80"/>
        <v>0</v>
      </c>
      <c r="N310" s="22">
        <v>0</v>
      </c>
      <c r="O310" s="22">
        <v>0</v>
      </c>
      <c r="P310" s="189"/>
    </row>
    <row r="311" spans="1:16" ht="30" customHeight="1">
      <c r="A311" s="172"/>
      <c r="B311" s="175"/>
      <c r="C311" s="36" t="s">
        <v>8</v>
      </c>
      <c r="D311" s="38" t="s">
        <v>6</v>
      </c>
      <c r="E311" s="17"/>
      <c r="F311" s="17"/>
      <c r="G311" s="17"/>
      <c r="H311" s="17"/>
      <c r="I311" s="17"/>
      <c r="J311" s="33">
        <v>0</v>
      </c>
      <c r="K311" s="22">
        <f t="shared" si="80"/>
        <v>0</v>
      </c>
      <c r="L311" s="22">
        <f t="shared" si="80"/>
        <v>0</v>
      </c>
      <c r="M311" s="22">
        <f t="shared" si="80"/>
        <v>0</v>
      </c>
      <c r="N311" s="22">
        <v>0</v>
      </c>
      <c r="O311" s="22">
        <v>0</v>
      </c>
      <c r="P311" s="189"/>
    </row>
    <row r="312" spans="1:16" ht="30" customHeight="1">
      <c r="A312" s="172"/>
      <c r="B312" s="175"/>
      <c r="C312" s="36"/>
      <c r="D312" s="38" t="s">
        <v>0</v>
      </c>
      <c r="E312" s="17"/>
      <c r="F312" s="17"/>
      <c r="G312" s="17"/>
      <c r="H312" s="17"/>
      <c r="I312" s="17"/>
      <c r="J312" s="33">
        <v>0</v>
      </c>
      <c r="K312" s="22">
        <f t="shared" si="80"/>
        <v>0</v>
      </c>
      <c r="L312" s="22">
        <f t="shared" si="80"/>
        <v>0</v>
      </c>
      <c r="M312" s="22">
        <f t="shared" si="80"/>
        <v>0</v>
      </c>
      <c r="N312" s="22">
        <v>0</v>
      </c>
      <c r="O312" s="22">
        <v>0</v>
      </c>
      <c r="P312" s="189"/>
    </row>
    <row r="313" spans="1:16" ht="30" customHeight="1">
      <c r="A313" s="173"/>
      <c r="B313" s="156"/>
      <c r="C313" s="35"/>
      <c r="D313" s="10" t="s">
        <v>7</v>
      </c>
      <c r="E313" s="17"/>
      <c r="F313" s="18"/>
      <c r="G313" s="18"/>
      <c r="H313" s="18"/>
      <c r="I313" s="18"/>
      <c r="J313" s="43">
        <f>SUM(J309:J312)</f>
        <v>0</v>
      </c>
      <c r="K313" s="23">
        <f>K309</f>
        <v>20000</v>
      </c>
      <c r="L313" s="23">
        <f>L309+L310+L311+L312</f>
        <v>20000</v>
      </c>
      <c r="M313" s="23">
        <f>M309+M310+M311+M312</f>
        <v>0</v>
      </c>
      <c r="N313" s="23">
        <v>0</v>
      </c>
      <c r="O313" s="23">
        <v>0</v>
      </c>
      <c r="P313" s="189"/>
    </row>
    <row r="314" spans="1:16" ht="30" customHeight="1">
      <c r="A314" s="171" t="s">
        <v>198</v>
      </c>
      <c r="B314" s="155" t="s">
        <v>30</v>
      </c>
      <c r="C314" s="36"/>
      <c r="D314" s="38" t="s">
        <v>1</v>
      </c>
      <c r="E314" s="17" t="s">
        <v>106</v>
      </c>
      <c r="F314" s="17" t="s">
        <v>83</v>
      </c>
      <c r="G314" s="17" t="s">
        <v>21</v>
      </c>
      <c r="H314" s="17" t="s">
        <v>102</v>
      </c>
      <c r="I314" s="17" t="s">
        <v>103</v>
      </c>
      <c r="J314" s="33">
        <v>15000</v>
      </c>
      <c r="K314" s="22">
        <v>15000</v>
      </c>
      <c r="L314" s="22">
        <v>15000</v>
      </c>
      <c r="M314" s="22">
        <v>0</v>
      </c>
      <c r="N314" s="22">
        <v>0</v>
      </c>
      <c r="O314" s="22">
        <v>0</v>
      </c>
      <c r="P314" s="189"/>
    </row>
    <row r="315" spans="1:16" ht="30" customHeight="1">
      <c r="A315" s="172"/>
      <c r="B315" s="175"/>
      <c r="C315" s="36"/>
      <c r="D315" s="38" t="s">
        <v>5</v>
      </c>
      <c r="F315" s="17"/>
      <c r="G315" s="17"/>
      <c r="H315" s="17"/>
      <c r="I315" s="17"/>
      <c r="J315" s="33">
        <v>0</v>
      </c>
      <c r="K315" s="22">
        <f aca="true" t="shared" si="81" ref="K315:M317">K411+K416+K421+K426+K431+K436</f>
        <v>0</v>
      </c>
      <c r="L315" s="22">
        <f t="shared" si="81"/>
        <v>0</v>
      </c>
      <c r="M315" s="22">
        <f t="shared" si="81"/>
        <v>0</v>
      </c>
      <c r="N315" s="22">
        <v>0</v>
      </c>
      <c r="O315" s="22">
        <v>0</v>
      </c>
      <c r="P315" s="189"/>
    </row>
    <row r="316" spans="1:16" ht="30" customHeight="1">
      <c r="A316" s="172"/>
      <c r="B316" s="175"/>
      <c r="C316" s="36" t="s">
        <v>8</v>
      </c>
      <c r="D316" s="38" t="s">
        <v>6</v>
      </c>
      <c r="E316" s="17"/>
      <c r="F316" s="17"/>
      <c r="G316" s="17"/>
      <c r="H316" s="17"/>
      <c r="I316" s="17"/>
      <c r="J316" s="33">
        <v>0</v>
      </c>
      <c r="K316" s="22">
        <f t="shared" si="81"/>
        <v>0</v>
      </c>
      <c r="L316" s="22">
        <f t="shared" si="81"/>
        <v>0</v>
      </c>
      <c r="M316" s="22">
        <f t="shared" si="81"/>
        <v>0</v>
      </c>
      <c r="N316" s="22">
        <v>0</v>
      </c>
      <c r="O316" s="22">
        <v>0</v>
      </c>
      <c r="P316" s="189"/>
    </row>
    <row r="317" spans="1:16" ht="30" customHeight="1">
      <c r="A317" s="172"/>
      <c r="B317" s="175"/>
      <c r="C317" s="36"/>
      <c r="D317" s="38" t="s">
        <v>0</v>
      </c>
      <c r="E317" s="17"/>
      <c r="F317" s="17"/>
      <c r="G317" s="17"/>
      <c r="H317" s="17"/>
      <c r="I317" s="17"/>
      <c r="J317" s="33">
        <v>0</v>
      </c>
      <c r="K317" s="22">
        <f t="shared" si="81"/>
        <v>0</v>
      </c>
      <c r="L317" s="22">
        <f t="shared" si="81"/>
        <v>0</v>
      </c>
      <c r="M317" s="22">
        <f t="shared" si="81"/>
        <v>0</v>
      </c>
      <c r="N317" s="22">
        <v>0</v>
      </c>
      <c r="O317" s="22">
        <v>0</v>
      </c>
      <c r="P317" s="189"/>
    </row>
    <row r="318" spans="1:16" ht="30" customHeight="1">
      <c r="A318" s="173"/>
      <c r="B318" s="156"/>
      <c r="C318" s="36"/>
      <c r="D318" s="10" t="s">
        <v>7</v>
      </c>
      <c r="E318" s="17"/>
      <c r="F318" s="18"/>
      <c r="G318" s="18"/>
      <c r="H318" s="18"/>
      <c r="I318" s="18"/>
      <c r="J318" s="43">
        <f>SUM(J314:J317)</f>
        <v>15000</v>
      </c>
      <c r="K318" s="23">
        <f>K314+K315+K316+K317</f>
        <v>15000</v>
      </c>
      <c r="L318" s="23">
        <f>L314+L315+L316+L317</f>
        <v>15000</v>
      </c>
      <c r="M318" s="23">
        <f>M314+M315+M316+M317</f>
        <v>0</v>
      </c>
      <c r="N318" s="23">
        <v>0</v>
      </c>
      <c r="O318" s="23">
        <v>0</v>
      </c>
      <c r="P318" s="189"/>
    </row>
    <row r="319" spans="1:16" ht="30" customHeight="1">
      <c r="A319" s="194" t="s">
        <v>199</v>
      </c>
      <c r="B319" s="155" t="s">
        <v>31</v>
      </c>
      <c r="C319" s="188" t="s">
        <v>10</v>
      </c>
      <c r="D319" s="38" t="s">
        <v>1</v>
      </c>
      <c r="E319" s="18"/>
      <c r="F319" s="17"/>
      <c r="G319" s="17"/>
      <c r="H319" s="17"/>
      <c r="I319" s="17"/>
      <c r="J319" s="33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107"/>
    </row>
    <row r="320" spans="1:16" ht="30" customHeight="1">
      <c r="A320" s="195"/>
      <c r="B320" s="175"/>
      <c r="C320" s="189"/>
      <c r="D320" s="38" t="s">
        <v>5</v>
      </c>
      <c r="E320" s="17"/>
      <c r="F320" s="17"/>
      <c r="G320" s="17"/>
      <c r="H320" s="17"/>
      <c r="I320" s="17"/>
      <c r="J320" s="33">
        <v>0</v>
      </c>
      <c r="K320" s="22">
        <v>0</v>
      </c>
      <c r="L320" s="22">
        <f aca="true" t="shared" si="82" ref="L320:M322">L416+L421+L426+L431+L436+L441</f>
        <v>0</v>
      </c>
      <c r="M320" s="22">
        <f t="shared" si="82"/>
        <v>0</v>
      </c>
      <c r="N320" s="22">
        <v>0</v>
      </c>
      <c r="O320" s="22">
        <v>0</v>
      </c>
      <c r="P320" s="107"/>
    </row>
    <row r="321" spans="1:16" ht="30" customHeight="1">
      <c r="A321" s="195"/>
      <c r="B321" s="175"/>
      <c r="C321" s="189"/>
      <c r="D321" s="38" t="s">
        <v>6</v>
      </c>
      <c r="E321" s="17"/>
      <c r="F321" s="17"/>
      <c r="G321" s="17"/>
      <c r="H321" s="17"/>
      <c r="I321" s="17"/>
      <c r="J321" s="33">
        <v>0</v>
      </c>
      <c r="K321" s="22">
        <f>K417+K422+K427+K432+K437+K442</f>
        <v>0</v>
      </c>
      <c r="L321" s="22">
        <f t="shared" si="82"/>
        <v>0</v>
      </c>
      <c r="M321" s="22">
        <f t="shared" si="82"/>
        <v>0</v>
      </c>
      <c r="N321" s="22">
        <v>0</v>
      </c>
      <c r="O321" s="22">
        <v>0</v>
      </c>
      <c r="P321" s="107"/>
    </row>
    <row r="322" spans="1:16" ht="30" customHeight="1">
      <c r="A322" s="195"/>
      <c r="B322" s="175"/>
      <c r="C322" s="189"/>
      <c r="D322" s="38" t="s">
        <v>0</v>
      </c>
      <c r="E322" s="17"/>
      <c r="F322" s="17"/>
      <c r="G322" s="17"/>
      <c r="H322" s="17"/>
      <c r="I322" s="17"/>
      <c r="J322" s="33">
        <v>0</v>
      </c>
      <c r="K322" s="22">
        <f>K418+K423+K428+K433+K438+K443</f>
        <v>0</v>
      </c>
      <c r="L322" s="22">
        <f t="shared" si="82"/>
        <v>0</v>
      </c>
      <c r="M322" s="22">
        <f t="shared" si="82"/>
        <v>0</v>
      </c>
      <c r="N322" s="22">
        <v>0</v>
      </c>
      <c r="O322" s="22">
        <v>0</v>
      </c>
      <c r="P322" s="107"/>
    </row>
    <row r="323" spans="1:16" ht="30" customHeight="1">
      <c r="A323" s="196"/>
      <c r="B323" s="156"/>
      <c r="C323" s="193"/>
      <c r="D323" s="10" t="s">
        <v>7</v>
      </c>
      <c r="E323" s="17"/>
      <c r="F323" s="18"/>
      <c r="G323" s="18"/>
      <c r="H323" s="18"/>
      <c r="I323" s="18"/>
      <c r="J323" s="43">
        <f>SUM(J319:J322)</f>
        <v>0</v>
      </c>
      <c r="K323" s="23">
        <f>K319+K320+K321+K322</f>
        <v>0</v>
      </c>
      <c r="L323" s="23">
        <f>L319+L320+L321+L322</f>
        <v>0</v>
      </c>
      <c r="M323" s="23">
        <f>M319+M320+M321+M322</f>
        <v>0</v>
      </c>
      <c r="N323" s="23">
        <v>0</v>
      </c>
      <c r="O323" s="23">
        <v>0</v>
      </c>
      <c r="P323" s="107"/>
    </row>
    <row r="324" spans="1:16" ht="30" customHeight="1">
      <c r="A324" s="194" t="s">
        <v>200</v>
      </c>
      <c r="B324" s="155" t="s">
        <v>70</v>
      </c>
      <c r="C324" s="188" t="s">
        <v>114</v>
      </c>
      <c r="D324" s="38" t="s">
        <v>1</v>
      </c>
      <c r="E324" s="18"/>
      <c r="F324" s="17"/>
      <c r="G324" s="17"/>
      <c r="H324" s="17"/>
      <c r="I324" s="17"/>
      <c r="J324" s="33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107"/>
    </row>
    <row r="325" spans="1:16" ht="30" customHeight="1">
      <c r="A325" s="195"/>
      <c r="B325" s="175"/>
      <c r="C325" s="189"/>
      <c r="D325" s="38" t="s">
        <v>5</v>
      </c>
      <c r="E325" s="17"/>
      <c r="F325" s="17"/>
      <c r="G325" s="17"/>
      <c r="H325" s="17"/>
      <c r="I325" s="17"/>
      <c r="J325" s="33">
        <v>0</v>
      </c>
      <c r="K325" s="22">
        <f aca="true" t="shared" si="83" ref="K325:M327">K421+K426+K431+K436+K441+K446</f>
        <v>0</v>
      </c>
      <c r="L325" s="22">
        <f t="shared" si="83"/>
        <v>0</v>
      </c>
      <c r="M325" s="22">
        <f t="shared" si="83"/>
        <v>0</v>
      </c>
      <c r="N325" s="22">
        <v>0</v>
      </c>
      <c r="O325" s="22">
        <v>0</v>
      </c>
      <c r="P325" s="107"/>
    </row>
    <row r="326" spans="1:16" ht="30" customHeight="1">
      <c r="A326" s="195"/>
      <c r="B326" s="175"/>
      <c r="C326" s="189"/>
      <c r="D326" s="38" t="s">
        <v>6</v>
      </c>
      <c r="E326" s="17"/>
      <c r="F326" s="17"/>
      <c r="G326" s="17"/>
      <c r="H326" s="17"/>
      <c r="I326" s="17"/>
      <c r="J326" s="33">
        <v>0</v>
      </c>
      <c r="K326" s="22">
        <f t="shared" si="83"/>
        <v>0</v>
      </c>
      <c r="L326" s="22">
        <f t="shared" si="83"/>
        <v>0</v>
      </c>
      <c r="M326" s="22">
        <f t="shared" si="83"/>
        <v>0</v>
      </c>
      <c r="N326" s="22">
        <v>0</v>
      </c>
      <c r="O326" s="22">
        <v>0</v>
      </c>
      <c r="P326" s="107"/>
    </row>
    <row r="327" spans="1:16" ht="30" customHeight="1">
      <c r="A327" s="195"/>
      <c r="B327" s="175"/>
      <c r="C327" s="189"/>
      <c r="D327" s="38" t="s">
        <v>0</v>
      </c>
      <c r="E327" s="17"/>
      <c r="F327" s="17"/>
      <c r="G327" s="17"/>
      <c r="H327" s="17"/>
      <c r="I327" s="17"/>
      <c r="J327" s="33">
        <v>0</v>
      </c>
      <c r="K327" s="22">
        <f t="shared" si="83"/>
        <v>0</v>
      </c>
      <c r="L327" s="22">
        <f t="shared" si="83"/>
        <v>0</v>
      </c>
      <c r="M327" s="22">
        <f t="shared" si="83"/>
        <v>0</v>
      </c>
      <c r="N327" s="22">
        <v>0</v>
      </c>
      <c r="O327" s="22">
        <v>0</v>
      </c>
      <c r="P327" s="107"/>
    </row>
    <row r="328" spans="1:16" ht="30" customHeight="1">
      <c r="A328" s="196"/>
      <c r="B328" s="156"/>
      <c r="C328" s="193"/>
      <c r="D328" s="10" t="s">
        <v>7</v>
      </c>
      <c r="E328" s="17"/>
      <c r="F328" s="18"/>
      <c r="G328" s="18"/>
      <c r="H328" s="18"/>
      <c r="I328" s="18"/>
      <c r="J328" s="43">
        <f>SUM(J324:J327)</f>
        <v>0</v>
      </c>
      <c r="K328" s="23">
        <f>K324+K325+K326+K327</f>
        <v>0</v>
      </c>
      <c r="L328" s="23">
        <f>L324+L325+L326+L327</f>
        <v>0</v>
      </c>
      <c r="M328" s="23">
        <f>M324+M325+M326+M327</f>
        <v>0</v>
      </c>
      <c r="N328" s="23">
        <v>0</v>
      </c>
      <c r="O328" s="23">
        <v>0</v>
      </c>
      <c r="P328" s="107"/>
    </row>
    <row r="329" spans="1:16" ht="30" customHeight="1">
      <c r="A329" s="194" t="s">
        <v>201</v>
      </c>
      <c r="B329" s="155" t="s">
        <v>24</v>
      </c>
      <c r="C329" s="167" t="s">
        <v>114</v>
      </c>
      <c r="D329" s="155" t="s">
        <v>1</v>
      </c>
      <c r="E329" s="24" t="s">
        <v>82</v>
      </c>
      <c r="F329" s="17" t="s">
        <v>83</v>
      </c>
      <c r="G329" s="17" t="s">
        <v>21</v>
      </c>
      <c r="H329" s="17" t="s">
        <v>102</v>
      </c>
      <c r="I329" s="17" t="s">
        <v>110</v>
      </c>
      <c r="J329" s="33">
        <f>J345</f>
        <v>50000</v>
      </c>
      <c r="K329" s="22">
        <f>K335+K340+K345+K351+K356+K361+K366+K371</f>
        <v>15000</v>
      </c>
      <c r="L329" s="22">
        <f>L335+L340+L345+L351+L356+L361+L366+L371</f>
        <v>15000</v>
      </c>
      <c r="M329" s="22">
        <f>M335+M340+M345+M351+M356+M361+M366+M371</f>
        <v>0</v>
      </c>
      <c r="N329" s="22">
        <f>N335+N340+N345+N351+N356+N361+N366+N371</f>
        <v>0</v>
      </c>
      <c r="O329" s="22">
        <f>O335+O340+O345+O351+O356+O361+O366+O371</f>
        <v>0</v>
      </c>
      <c r="P329" s="180" t="s">
        <v>158</v>
      </c>
    </row>
    <row r="330" spans="1:16" ht="30" customHeight="1">
      <c r="A330" s="232"/>
      <c r="B330" s="175"/>
      <c r="C330" s="168"/>
      <c r="D330" s="156"/>
      <c r="E330" s="24"/>
      <c r="F330" s="17"/>
      <c r="G330" s="17"/>
      <c r="H330" s="17"/>
      <c r="I330" s="17"/>
      <c r="J330" s="33">
        <f>J346</f>
        <v>0</v>
      </c>
      <c r="K330" s="22">
        <f>K346</f>
        <v>0</v>
      </c>
      <c r="L330" s="22">
        <f>L336+L341+L346+L352+L357+L362+L367+L372</f>
        <v>0</v>
      </c>
      <c r="M330" s="22">
        <f>M336+M341+M346+M352+M357+M362+M367+M372</f>
        <v>0</v>
      </c>
      <c r="N330" s="22">
        <v>0</v>
      </c>
      <c r="O330" s="22">
        <v>0</v>
      </c>
      <c r="P330" s="180"/>
    </row>
    <row r="331" spans="1:16" ht="30" customHeight="1">
      <c r="A331" s="195"/>
      <c r="B331" s="175"/>
      <c r="C331" s="168"/>
      <c r="D331" s="44" t="s">
        <v>5</v>
      </c>
      <c r="E331" s="17"/>
      <c r="F331" s="17"/>
      <c r="G331" s="17"/>
      <c r="H331" s="17"/>
      <c r="I331" s="17"/>
      <c r="J331" s="33">
        <v>0</v>
      </c>
      <c r="K331" s="22">
        <f aca="true" t="shared" si="84" ref="K331:O334">K336+K341+K347+K352+K357+K362+K367+K372</f>
        <v>0</v>
      </c>
      <c r="L331" s="22">
        <f t="shared" si="84"/>
        <v>0</v>
      </c>
      <c r="M331" s="22">
        <f t="shared" si="84"/>
        <v>0</v>
      </c>
      <c r="N331" s="22">
        <v>0</v>
      </c>
      <c r="O331" s="22">
        <v>0</v>
      </c>
      <c r="P331" s="180"/>
    </row>
    <row r="332" spans="1:16" ht="30" customHeight="1">
      <c r="A332" s="195"/>
      <c r="B332" s="175"/>
      <c r="C332" s="168"/>
      <c r="D332" s="44" t="s">
        <v>6</v>
      </c>
      <c r="E332" s="17"/>
      <c r="F332" s="17"/>
      <c r="G332" s="17"/>
      <c r="H332" s="17"/>
      <c r="I332" s="17"/>
      <c r="J332" s="33">
        <v>0</v>
      </c>
      <c r="K332" s="22">
        <f t="shared" si="84"/>
        <v>0</v>
      </c>
      <c r="L332" s="22">
        <f t="shared" si="84"/>
        <v>0</v>
      </c>
      <c r="M332" s="22">
        <f t="shared" si="84"/>
        <v>0</v>
      </c>
      <c r="N332" s="22">
        <v>0</v>
      </c>
      <c r="O332" s="22">
        <v>0</v>
      </c>
      <c r="P332" s="180"/>
    </row>
    <row r="333" spans="1:16" ht="30" customHeight="1">
      <c r="A333" s="195"/>
      <c r="B333" s="175"/>
      <c r="C333" s="168"/>
      <c r="D333" s="44" t="s">
        <v>0</v>
      </c>
      <c r="E333" s="17"/>
      <c r="F333" s="17"/>
      <c r="G333" s="17"/>
      <c r="H333" s="17"/>
      <c r="I333" s="17"/>
      <c r="J333" s="33">
        <v>0</v>
      </c>
      <c r="K333" s="22">
        <f t="shared" si="84"/>
        <v>0</v>
      </c>
      <c r="L333" s="22">
        <f t="shared" si="84"/>
        <v>0</v>
      </c>
      <c r="M333" s="22">
        <f t="shared" si="84"/>
        <v>0</v>
      </c>
      <c r="N333" s="22">
        <v>0</v>
      </c>
      <c r="O333" s="22">
        <v>0</v>
      </c>
      <c r="P333" s="180"/>
    </row>
    <row r="334" spans="1:16" ht="30" customHeight="1">
      <c r="A334" s="196"/>
      <c r="B334" s="156"/>
      <c r="C334" s="169"/>
      <c r="D334" s="10" t="s">
        <v>7</v>
      </c>
      <c r="E334" s="17"/>
      <c r="F334" s="18"/>
      <c r="G334" s="18"/>
      <c r="H334" s="18"/>
      <c r="I334" s="18"/>
      <c r="J334" s="43">
        <f>SUM(J329:J333)</f>
        <v>50000</v>
      </c>
      <c r="K334" s="23">
        <f t="shared" si="84"/>
        <v>15000</v>
      </c>
      <c r="L334" s="23">
        <f t="shared" si="84"/>
        <v>15000</v>
      </c>
      <c r="M334" s="23">
        <f t="shared" si="84"/>
        <v>0</v>
      </c>
      <c r="N334" s="23">
        <f t="shared" si="84"/>
        <v>0</v>
      </c>
      <c r="O334" s="23">
        <f t="shared" si="84"/>
        <v>0</v>
      </c>
      <c r="P334" s="180"/>
    </row>
    <row r="335" spans="1:16" ht="30" customHeight="1">
      <c r="A335" s="171" t="s">
        <v>208</v>
      </c>
      <c r="B335" s="155" t="s">
        <v>32</v>
      </c>
      <c r="C335" s="188" t="s">
        <v>113</v>
      </c>
      <c r="D335" s="38" t="s">
        <v>1</v>
      </c>
      <c r="E335" s="18"/>
      <c r="F335" s="17"/>
      <c r="G335" s="17"/>
      <c r="H335" s="17"/>
      <c r="I335" s="17"/>
      <c r="J335" s="33">
        <v>0</v>
      </c>
      <c r="K335" s="22">
        <v>0</v>
      </c>
      <c r="L335" s="22">
        <v>0</v>
      </c>
      <c r="M335" s="22">
        <f>M425+M430+M435+M440+M445+M450</f>
        <v>0</v>
      </c>
      <c r="N335" s="22">
        <v>0</v>
      </c>
      <c r="O335" s="22">
        <v>0</v>
      </c>
      <c r="P335" s="188"/>
    </row>
    <row r="336" spans="1:16" ht="30" customHeight="1">
      <c r="A336" s="172"/>
      <c r="B336" s="175"/>
      <c r="C336" s="189"/>
      <c r="D336" s="38" t="s">
        <v>5</v>
      </c>
      <c r="E336" s="17"/>
      <c r="F336" s="17"/>
      <c r="G336" s="17"/>
      <c r="H336" s="17"/>
      <c r="I336" s="17"/>
      <c r="J336" s="33">
        <v>0</v>
      </c>
      <c r="K336" s="22">
        <f aca="true" t="shared" si="85" ref="K336:M338">K426+K431+K436+K441+K446</f>
        <v>0</v>
      </c>
      <c r="L336" s="22">
        <f>L426+L431+L436+L441+L446</f>
        <v>0</v>
      </c>
      <c r="M336" s="22">
        <f t="shared" si="85"/>
        <v>0</v>
      </c>
      <c r="N336" s="22">
        <v>0</v>
      </c>
      <c r="O336" s="22">
        <v>0</v>
      </c>
      <c r="P336" s="189"/>
    </row>
    <row r="337" spans="1:16" ht="30" customHeight="1">
      <c r="A337" s="172"/>
      <c r="B337" s="175"/>
      <c r="C337" s="189"/>
      <c r="D337" s="38" t="s">
        <v>6</v>
      </c>
      <c r="E337" s="17"/>
      <c r="F337" s="17"/>
      <c r="G337" s="17"/>
      <c r="H337" s="17"/>
      <c r="I337" s="17"/>
      <c r="J337" s="33">
        <v>0</v>
      </c>
      <c r="K337" s="22">
        <f t="shared" si="85"/>
        <v>0</v>
      </c>
      <c r="L337" s="22">
        <f>L427+L432+L437+L442+L447</f>
        <v>0</v>
      </c>
      <c r="M337" s="22">
        <f t="shared" si="85"/>
        <v>0</v>
      </c>
      <c r="N337" s="22">
        <v>0</v>
      </c>
      <c r="O337" s="22">
        <v>0</v>
      </c>
      <c r="P337" s="189"/>
    </row>
    <row r="338" spans="1:16" ht="30" customHeight="1">
      <c r="A338" s="172"/>
      <c r="B338" s="175"/>
      <c r="C338" s="189"/>
      <c r="D338" s="38" t="s">
        <v>0</v>
      </c>
      <c r="E338" s="17"/>
      <c r="F338" s="17"/>
      <c r="G338" s="17"/>
      <c r="H338" s="17"/>
      <c r="I338" s="17"/>
      <c r="J338" s="33">
        <v>0</v>
      </c>
      <c r="K338" s="22">
        <f t="shared" si="85"/>
        <v>0</v>
      </c>
      <c r="L338" s="22">
        <f>L428+L433+L438+L443+L448</f>
        <v>0</v>
      </c>
      <c r="M338" s="22">
        <f t="shared" si="85"/>
        <v>0</v>
      </c>
      <c r="N338" s="22">
        <v>0</v>
      </c>
      <c r="O338" s="22">
        <v>0</v>
      </c>
      <c r="P338" s="189"/>
    </row>
    <row r="339" spans="1:16" ht="30" customHeight="1">
      <c r="A339" s="173"/>
      <c r="B339" s="156"/>
      <c r="C339" s="193"/>
      <c r="D339" s="10" t="s">
        <v>7</v>
      </c>
      <c r="E339" s="17"/>
      <c r="F339" s="18"/>
      <c r="G339" s="18"/>
      <c r="H339" s="18"/>
      <c r="I339" s="18"/>
      <c r="J339" s="43">
        <f>SUM(J335:J338)</f>
        <v>0</v>
      </c>
      <c r="K339" s="23">
        <v>0</v>
      </c>
      <c r="L339" s="23">
        <f>L335+L336+L337+L338</f>
        <v>0</v>
      </c>
      <c r="M339" s="23">
        <f>M335+M336+M337+M338</f>
        <v>0</v>
      </c>
      <c r="N339" s="23">
        <v>0</v>
      </c>
      <c r="O339" s="23">
        <v>0</v>
      </c>
      <c r="P339" s="107"/>
    </row>
    <row r="340" spans="1:16" ht="30" customHeight="1">
      <c r="A340" s="171" t="s">
        <v>209</v>
      </c>
      <c r="B340" s="155" t="s">
        <v>33</v>
      </c>
      <c r="C340" s="188" t="s">
        <v>113</v>
      </c>
      <c r="D340" s="38" t="s">
        <v>1</v>
      </c>
      <c r="E340" s="18"/>
      <c r="F340" s="17"/>
      <c r="G340" s="17"/>
      <c r="H340" s="17"/>
      <c r="I340" s="17"/>
      <c r="J340" s="33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107"/>
    </row>
    <row r="341" spans="1:16" ht="30" customHeight="1">
      <c r="A341" s="172"/>
      <c r="B341" s="175"/>
      <c r="C341" s="189"/>
      <c r="D341" s="38" t="s">
        <v>5</v>
      </c>
      <c r="E341" s="17"/>
      <c r="F341" s="17"/>
      <c r="G341" s="17"/>
      <c r="H341" s="17"/>
      <c r="I341" s="17"/>
      <c r="J341" s="33">
        <v>0</v>
      </c>
      <c r="K341" s="22">
        <f aca="true" t="shared" si="86" ref="K341:M343">K431+K436+K441+K446+K451</f>
        <v>0</v>
      </c>
      <c r="L341" s="22">
        <f>L431+L436+L441+L446+L451</f>
        <v>0</v>
      </c>
      <c r="M341" s="22">
        <f t="shared" si="86"/>
        <v>0</v>
      </c>
      <c r="N341" s="22">
        <v>0</v>
      </c>
      <c r="O341" s="22">
        <v>0</v>
      </c>
      <c r="P341" s="107"/>
    </row>
    <row r="342" spans="1:16" ht="30" customHeight="1">
      <c r="A342" s="172"/>
      <c r="B342" s="175"/>
      <c r="C342" s="189"/>
      <c r="D342" s="38" t="s">
        <v>6</v>
      </c>
      <c r="E342" s="17"/>
      <c r="F342" s="17"/>
      <c r="G342" s="17"/>
      <c r="H342" s="17"/>
      <c r="I342" s="17"/>
      <c r="J342" s="33">
        <v>0</v>
      </c>
      <c r="K342" s="22">
        <f t="shared" si="86"/>
        <v>0</v>
      </c>
      <c r="L342" s="22">
        <f>L432+L437+L442+L447+L452</f>
        <v>0</v>
      </c>
      <c r="M342" s="22">
        <f t="shared" si="86"/>
        <v>0</v>
      </c>
      <c r="N342" s="22">
        <v>0</v>
      </c>
      <c r="O342" s="22">
        <v>0</v>
      </c>
      <c r="P342" s="107"/>
    </row>
    <row r="343" spans="1:16" ht="30" customHeight="1">
      <c r="A343" s="172"/>
      <c r="B343" s="175"/>
      <c r="C343" s="189"/>
      <c r="D343" s="38" t="s">
        <v>0</v>
      </c>
      <c r="E343" s="17"/>
      <c r="F343" s="17"/>
      <c r="G343" s="17"/>
      <c r="H343" s="17"/>
      <c r="I343" s="17"/>
      <c r="J343" s="33">
        <v>0</v>
      </c>
      <c r="K343" s="22">
        <f t="shared" si="86"/>
        <v>0</v>
      </c>
      <c r="L343" s="22">
        <f>L433+L438+L443+L448+L453</f>
        <v>0</v>
      </c>
      <c r="M343" s="22">
        <f t="shared" si="86"/>
        <v>0</v>
      </c>
      <c r="N343" s="22">
        <v>0</v>
      </c>
      <c r="O343" s="22">
        <v>0</v>
      </c>
      <c r="P343" s="107"/>
    </row>
    <row r="344" spans="1:16" ht="30" customHeight="1">
      <c r="A344" s="173"/>
      <c r="B344" s="156"/>
      <c r="C344" s="193"/>
      <c r="D344" s="10" t="s">
        <v>7</v>
      </c>
      <c r="E344" s="17"/>
      <c r="F344" s="18"/>
      <c r="G344" s="18"/>
      <c r="H344" s="18"/>
      <c r="I344" s="18"/>
      <c r="J344" s="43">
        <f>SUM(J340:J343)</f>
        <v>0</v>
      </c>
      <c r="K344" s="23">
        <f>K340+K341+K342+K343</f>
        <v>0</v>
      </c>
      <c r="L344" s="23">
        <f>L340+L341+L342+L343</f>
        <v>0</v>
      </c>
      <c r="M344" s="23">
        <f>M340+M341+M342+M343</f>
        <v>0</v>
      </c>
      <c r="N344" s="23">
        <v>0</v>
      </c>
      <c r="O344" s="23">
        <v>0</v>
      </c>
      <c r="P344" s="107"/>
    </row>
    <row r="345" spans="1:16" ht="30" customHeight="1">
      <c r="A345" s="171" t="s">
        <v>210</v>
      </c>
      <c r="B345" s="155" t="s">
        <v>34</v>
      </c>
      <c r="C345" s="188" t="s">
        <v>114</v>
      </c>
      <c r="D345" s="188" t="s">
        <v>1</v>
      </c>
      <c r="E345" s="17" t="s">
        <v>82</v>
      </c>
      <c r="F345" s="17" t="s">
        <v>83</v>
      </c>
      <c r="G345" s="17" t="s">
        <v>21</v>
      </c>
      <c r="H345" s="17" t="s">
        <v>102</v>
      </c>
      <c r="I345" s="17" t="s">
        <v>110</v>
      </c>
      <c r="J345" s="33">
        <v>50000</v>
      </c>
      <c r="K345" s="22">
        <f>50000-35000</f>
        <v>15000</v>
      </c>
      <c r="L345" s="22">
        <v>15000</v>
      </c>
      <c r="M345" s="22">
        <v>0</v>
      </c>
      <c r="N345" s="22">
        <v>0</v>
      </c>
      <c r="O345" s="22">
        <v>0</v>
      </c>
      <c r="P345" s="180" t="s">
        <v>158</v>
      </c>
    </row>
    <row r="346" spans="1:16" ht="30" customHeight="1">
      <c r="A346" s="174"/>
      <c r="B346" s="175"/>
      <c r="C346" s="189"/>
      <c r="D346" s="193"/>
      <c r="E346" s="17"/>
      <c r="F346" s="17"/>
      <c r="G346" s="17"/>
      <c r="H346" s="17"/>
      <c r="I346" s="17"/>
      <c r="J346" s="33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180"/>
    </row>
    <row r="347" spans="1:16" ht="30" customHeight="1">
      <c r="A347" s="172"/>
      <c r="B347" s="175"/>
      <c r="C347" s="189"/>
      <c r="D347" s="38" t="s">
        <v>5</v>
      </c>
      <c r="E347" s="17"/>
      <c r="F347" s="17"/>
      <c r="G347" s="17"/>
      <c r="H347" s="17"/>
      <c r="I347" s="17"/>
      <c r="J347" s="33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180"/>
    </row>
    <row r="348" spans="1:16" ht="30" customHeight="1">
      <c r="A348" s="172"/>
      <c r="B348" s="175"/>
      <c r="C348" s="189"/>
      <c r="D348" s="38" t="s">
        <v>6</v>
      </c>
      <c r="E348" s="17"/>
      <c r="F348" s="17"/>
      <c r="G348" s="17"/>
      <c r="H348" s="17"/>
      <c r="I348" s="17"/>
      <c r="J348" s="33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180"/>
    </row>
    <row r="349" spans="1:16" ht="30" customHeight="1">
      <c r="A349" s="172"/>
      <c r="B349" s="175"/>
      <c r="C349" s="189"/>
      <c r="D349" s="38" t="s">
        <v>0</v>
      </c>
      <c r="E349" s="17"/>
      <c r="F349" s="17"/>
      <c r="G349" s="17"/>
      <c r="H349" s="17"/>
      <c r="I349" s="17"/>
      <c r="J349" s="33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180"/>
    </row>
    <row r="350" spans="1:16" ht="30" customHeight="1">
      <c r="A350" s="173"/>
      <c r="B350" s="156"/>
      <c r="C350" s="193"/>
      <c r="D350" s="10" t="s">
        <v>7</v>
      </c>
      <c r="E350" s="17"/>
      <c r="F350" s="18"/>
      <c r="G350" s="18"/>
      <c r="H350" s="18"/>
      <c r="I350" s="18"/>
      <c r="J350" s="43">
        <f>SUM(J345:J349)</f>
        <v>50000</v>
      </c>
      <c r="K350" s="23">
        <f>K345+K347+K348+K349+K346</f>
        <v>15000</v>
      </c>
      <c r="L350" s="23">
        <f>L345+L347+L348+L349</f>
        <v>15000</v>
      </c>
      <c r="M350" s="23">
        <f>M345+M347+M348+M349</f>
        <v>0</v>
      </c>
      <c r="N350" s="23">
        <v>0</v>
      </c>
      <c r="O350" s="23">
        <v>0</v>
      </c>
      <c r="P350" s="180"/>
    </row>
    <row r="351" spans="1:16" ht="30" customHeight="1">
      <c r="A351" s="171" t="s">
        <v>211</v>
      </c>
      <c r="B351" s="155" t="s">
        <v>35</v>
      </c>
      <c r="C351" s="188" t="s">
        <v>113</v>
      </c>
      <c r="D351" s="38" t="s">
        <v>1</v>
      </c>
      <c r="E351" s="18"/>
      <c r="F351" s="17"/>
      <c r="G351" s="17"/>
      <c r="H351" s="17"/>
      <c r="I351" s="17"/>
      <c r="J351" s="33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107"/>
    </row>
    <row r="352" spans="1:16" ht="30" customHeight="1">
      <c r="A352" s="172"/>
      <c r="B352" s="175"/>
      <c r="C352" s="189"/>
      <c r="D352" s="38" t="s">
        <v>5</v>
      </c>
      <c r="E352" s="17"/>
      <c r="F352" s="17"/>
      <c r="G352" s="17"/>
      <c r="H352" s="17"/>
      <c r="I352" s="17"/>
      <c r="J352" s="33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107"/>
    </row>
    <row r="353" spans="1:16" ht="30" customHeight="1">
      <c r="A353" s="172"/>
      <c r="B353" s="175"/>
      <c r="C353" s="189"/>
      <c r="D353" s="38" t="s">
        <v>6</v>
      </c>
      <c r="E353" s="17"/>
      <c r="F353" s="17"/>
      <c r="G353" s="17"/>
      <c r="H353" s="17"/>
      <c r="I353" s="17"/>
      <c r="J353" s="33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107"/>
    </row>
    <row r="354" spans="1:16" ht="30" customHeight="1">
      <c r="A354" s="172"/>
      <c r="B354" s="175"/>
      <c r="C354" s="189"/>
      <c r="D354" s="38" t="s">
        <v>0</v>
      </c>
      <c r="E354" s="17"/>
      <c r="F354" s="17"/>
      <c r="G354" s="17"/>
      <c r="H354" s="17"/>
      <c r="I354" s="17"/>
      <c r="J354" s="33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107"/>
    </row>
    <row r="355" spans="1:16" ht="30" customHeight="1">
      <c r="A355" s="173"/>
      <c r="B355" s="156"/>
      <c r="C355" s="193"/>
      <c r="D355" s="10" t="s">
        <v>7</v>
      </c>
      <c r="E355" s="17"/>
      <c r="F355" s="18"/>
      <c r="G355" s="18"/>
      <c r="H355" s="18"/>
      <c r="I355" s="18"/>
      <c r="J355" s="43">
        <f>SUM(J351:J354)</f>
        <v>0</v>
      </c>
      <c r="K355" s="23">
        <f>K351+K352+K353+K354</f>
        <v>0</v>
      </c>
      <c r="L355" s="23">
        <f>L351+L352+L353+L354</f>
        <v>0</v>
      </c>
      <c r="M355" s="23">
        <f>M351+M352+M353+M354</f>
        <v>0</v>
      </c>
      <c r="N355" s="23">
        <v>0</v>
      </c>
      <c r="O355" s="23">
        <v>0</v>
      </c>
      <c r="P355" s="107"/>
    </row>
    <row r="356" spans="1:16" ht="30" customHeight="1">
      <c r="A356" s="171" t="s">
        <v>212</v>
      </c>
      <c r="B356" s="155" t="s">
        <v>36</v>
      </c>
      <c r="C356" s="188" t="s">
        <v>113</v>
      </c>
      <c r="D356" s="38" t="s">
        <v>1</v>
      </c>
      <c r="E356" s="18"/>
      <c r="F356" s="17"/>
      <c r="G356" s="17"/>
      <c r="H356" s="17"/>
      <c r="I356" s="17"/>
      <c r="J356" s="33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107"/>
    </row>
    <row r="357" spans="1:16" ht="30" customHeight="1">
      <c r="A357" s="172"/>
      <c r="B357" s="175"/>
      <c r="C357" s="189"/>
      <c r="D357" s="38" t="s">
        <v>5</v>
      </c>
      <c r="E357" s="17"/>
      <c r="F357" s="17"/>
      <c r="G357" s="17"/>
      <c r="H357" s="17"/>
      <c r="I357" s="17"/>
      <c r="J357" s="33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107"/>
    </row>
    <row r="358" spans="1:16" ht="30" customHeight="1">
      <c r="A358" s="172"/>
      <c r="B358" s="175"/>
      <c r="C358" s="189"/>
      <c r="D358" s="38" t="s">
        <v>6</v>
      </c>
      <c r="E358" s="17"/>
      <c r="F358" s="17"/>
      <c r="G358" s="17"/>
      <c r="H358" s="17"/>
      <c r="I358" s="17"/>
      <c r="J358" s="33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107"/>
    </row>
    <row r="359" spans="1:16" ht="30" customHeight="1">
      <c r="A359" s="172"/>
      <c r="B359" s="175"/>
      <c r="C359" s="189"/>
      <c r="D359" s="38" t="s">
        <v>0</v>
      </c>
      <c r="E359" s="17"/>
      <c r="F359" s="17"/>
      <c r="G359" s="17"/>
      <c r="H359" s="17"/>
      <c r="I359" s="17"/>
      <c r="J359" s="33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107"/>
    </row>
    <row r="360" spans="1:16" ht="30" customHeight="1">
      <c r="A360" s="173"/>
      <c r="B360" s="156"/>
      <c r="C360" s="193"/>
      <c r="D360" s="10" t="s">
        <v>7</v>
      </c>
      <c r="E360" s="17"/>
      <c r="F360" s="18"/>
      <c r="G360" s="18"/>
      <c r="H360" s="18"/>
      <c r="I360" s="18"/>
      <c r="J360" s="43">
        <f>SUM(J356:J359)</f>
        <v>0</v>
      </c>
      <c r="K360" s="23">
        <f>K356+K357+K358+K359</f>
        <v>0</v>
      </c>
      <c r="L360" s="23">
        <f>L356+L357+L358+L359</f>
        <v>0</v>
      </c>
      <c r="M360" s="23">
        <f>M356+M357+M358+M359</f>
        <v>0</v>
      </c>
      <c r="N360" s="23">
        <v>0</v>
      </c>
      <c r="O360" s="23">
        <v>0</v>
      </c>
      <c r="P360" s="107"/>
    </row>
    <row r="361" spans="1:16" ht="30" customHeight="1">
      <c r="A361" s="171" t="s">
        <v>213</v>
      </c>
      <c r="B361" s="155" t="s">
        <v>37</v>
      </c>
      <c r="C361" s="188" t="s">
        <v>8</v>
      </c>
      <c r="D361" s="38" t="s">
        <v>1</v>
      </c>
      <c r="E361" s="18"/>
      <c r="F361" s="17"/>
      <c r="G361" s="17"/>
      <c r="H361" s="17"/>
      <c r="I361" s="17"/>
      <c r="J361" s="33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107"/>
    </row>
    <row r="362" spans="1:16" ht="30" customHeight="1">
      <c r="A362" s="172"/>
      <c r="B362" s="175"/>
      <c r="C362" s="189"/>
      <c r="D362" s="38" t="s">
        <v>5</v>
      </c>
      <c r="E362" s="17"/>
      <c r="F362" s="17"/>
      <c r="G362" s="17"/>
      <c r="H362" s="17"/>
      <c r="I362" s="17"/>
      <c r="J362" s="33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107"/>
    </row>
    <row r="363" spans="1:16" ht="30" customHeight="1">
      <c r="A363" s="172"/>
      <c r="B363" s="175"/>
      <c r="C363" s="189"/>
      <c r="D363" s="38" t="s">
        <v>6</v>
      </c>
      <c r="E363" s="17"/>
      <c r="F363" s="17"/>
      <c r="G363" s="17"/>
      <c r="H363" s="17"/>
      <c r="I363" s="17"/>
      <c r="J363" s="33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107"/>
    </row>
    <row r="364" spans="1:16" ht="30" customHeight="1">
      <c r="A364" s="172"/>
      <c r="B364" s="175"/>
      <c r="C364" s="189"/>
      <c r="D364" s="38" t="s">
        <v>0</v>
      </c>
      <c r="E364" s="17"/>
      <c r="F364" s="17"/>
      <c r="G364" s="17"/>
      <c r="H364" s="17"/>
      <c r="I364" s="17"/>
      <c r="J364" s="33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107"/>
    </row>
    <row r="365" spans="1:16" ht="30" customHeight="1">
      <c r="A365" s="173"/>
      <c r="B365" s="156"/>
      <c r="C365" s="193"/>
      <c r="D365" s="10" t="s">
        <v>7</v>
      </c>
      <c r="E365" s="17"/>
      <c r="F365" s="18"/>
      <c r="G365" s="18"/>
      <c r="H365" s="18"/>
      <c r="I365" s="18"/>
      <c r="J365" s="43">
        <f>SUM(J361:J364)</f>
        <v>0</v>
      </c>
      <c r="K365" s="23">
        <f>K361+K362+K363+K364</f>
        <v>0</v>
      </c>
      <c r="L365" s="23">
        <f>L361+L362+L363+L364</f>
        <v>0</v>
      </c>
      <c r="M365" s="23">
        <f>M361+M362+M363+M364</f>
        <v>0</v>
      </c>
      <c r="N365" s="23">
        <v>0</v>
      </c>
      <c r="O365" s="23">
        <v>0</v>
      </c>
      <c r="P365" s="107"/>
    </row>
    <row r="366" spans="1:16" ht="30" customHeight="1">
      <c r="A366" s="171" t="s">
        <v>214</v>
      </c>
      <c r="B366" s="188" t="s">
        <v>38</v>
      </c>
      <c r="C366" s="188" t="s">
        <v>8</v>
      </c>
      <c r="D366" s="38" t="s">
        <v>1</v>
      </c>
      <c r="E366" s="18"/>
      <c r="F366" s="17"/>
      <c r="G366" s="17"/>
      <c r="H366" s="17"/>
      <c r="I366" s="17"/>
      <c r="J366" s="33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107"/>
    </row>
    <row r="367" spans="1:16" ht="30" customHeight="1">
      <c r="A367" s="172"/>
      <c r="B367" s="189"/>
      <c r="C367" s="189"/>
      <c r="D367" s="38" t="s">
        <v>5</v>
      </c>
      <c r="E367" s="17"/>
      <c r="F367" s="17"/>
      <c r="G367" s="17"/>
      <c r="H367" s="17"/>
      <c r="I367" s="17"/>
      <c r="J367" s="33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107"/>
    </row>
    <row r="368" spans="1:16" ht="30" customHeight="1">
      <c r="A368" s="172"/>
      <c r="B368" s="189"/>
      <c r="C368" s="189"/>
      <c r="D368" s="38" t="s">
        <v>6</v>
      </c>
      <c r="E368" s="17"/>
      <c r="F368" s="17"/>
      <c r="G368" s="17"/>
      <c r="H368" s="17"/>
      <c r="I368" s="17"/>
      <c r="J368" s="33">
        <v>0</v>
      </c>
      <c r="K368" s="22">
        <v>0</v>
      </c>
      <c r="L368" s="22">
        <v>0</v>
      </c>
      <c r="M368" s="22">
        <v>0</v>
      </c>
      <c r="N368" s="22">
        <v>0</v>
      </c>
      <c r="O368" s="22">
        <v>0</v>
      </c>
      <c r="P368" s="107"/>
    </row>
    <row r="369" spans="1:16" ht="30" customHeight="1">
      <c r="A369" s="172"/>
      <c r="B369" s="189"/>
      <c r="C369" s="189"/>
      <c r="D369" s="38" t="s">
        <v>0</v>
      </c>
      <c r="E369" s="17"/>
      <c r="F369" s="17"/>
      <c r="G369" s="17"/>
      <c r="H369" s="17"/>
      <c r="I369" s="17"/>
      <c r="J369" s="33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107"/>
    </row>
    <row r="370" spans="1:16" ht="30" customHeight="1">
      <c r="A370" s="173"/>
      <c r="B370" s="193"/>
      <c r="C370" s="193"/>
      <c r="D370" s="10" t="s">
        <v>7</v>
      </c>
      <c r="E370" s="17"/>
      <c r="F370" s="18"/>
      <c r="G370" s="18"/>
      <c r="H370" s="18"/>
      <c r="I370" s="18"/>
      <c r="J370" s="43">
        <f>SUM(J366:J369)</f>
        <v>0</v>
      </c>
      <c r="K370" s="23">
        <f>K366+K367+K368+K369</f>
        <v>0</v>
      </c>
      <c r="L370" s="23">
        <f>L366+L367+L368+L369</f>
        <v>0</v>
      </c>
      <c r="M370" s="23">
        <f>M366+M367+M368+M369</f>
        <v>0</v>
      </c>
      <c r="N370" s="23">
        <v>0</v>
      </c>
      <c r="O370" s="23">
        <v>0</v>
      </c>
      <c r="P370" s="107"/>
    </row>
    <row r="371" spans="1:16" ht="30" customHeight="1">
      <c r="A371" s="171" t="s">
        <v>215</v>
      </c>
      <c r="B371" s="188" t="s">
        <v>39</v>
      </c>
      <c r="C371" s="188" t="s">
        <v>8</v>
      </c>
      <c r="D371" s="38" t="s">
        <v>1</v>
      </c>
      <c r="E371" s="18"/>
      <c r="F371" s="17"/>
      <c r="G371" s="17"/>
      <c r="H371" s="17"/>
      <c r="I371" s="17"/>
      <c r="J371" s="33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107"/>
    </row>
    <row r="372" spans="1:16" ht="30" customHeight="1">
      <c r="A372" s="172"/>
      <c r="B372" s="189"/>
      <c r="C372" s="189"/>
      <c r="D372" s="38" t="s">
        <v>5</v>
      </c>
      <c r="E372" s="17"/>
      <c r="F372" s="17"/>
      <c r="G372" s="17"/>
      <c r="H372" s="17"/>
      <c r="I372" s="17"/>
      <c r="J372" s="33">
        <v>0</v>
      </c>
      <c r="K372" s="22">
        <f aca="true" t="shared" si="87" ref="K372:M374">K456+K461+K466+K471+K476</f>
        <v>0</v>
      </c>
      <c r="L372" s="22">
        <f>L456+L461+L466+L471+L476</f>
        <v>0</v>
      </c>
      <c r="M372" s="22">
        <f t="shared" si="87"/>
        <v>0</v>
      </c>
      <c r="N372" s="22">
        <v>0</v>
      </c>
      <c r="O372" s="22">
        <v>0</v>
      </c>
      <c r="P372" s="107"/>
    </row>
    <row r="373" spans="1:16" ht="30" customHeight="1">
      <c r="A373" s="172"/>
      <c r="B373" s="189"/>
      <c r="C373" s="189"/>
      <c r="D373" s="38" t="s">
        <v>6</v>
      </c>
      <c r="E373" s="17"/>
      <c r="F373" s="17"/>
      <c r="G373" s="17"/>
      <c r="H373" s="17"/>
      <c r="I373" s="17"/>
      <c r="J373" s="33">
        <v>0</v>
      </c>
      <c r="K373" s="22">
        <f t="shared" si="87"/>
        <v>0</v>
      </c>
      <c r="L373" s="22">
        <f>L457+L462+L467+L472+L477</f>
        <v>0</v>
      </c>
      <c r="M373" s="22">
        <f t="shared" si="87"/>
        <v>0</v>
      </c>
      <c r="N373" s="22">
        <v>0</v>
      </c>
      <c r="O373" s="22">
        <v>0</v>
      </c>
      <c r="P373" s="107"/>
    </row>
    <row r="374" spans="1:16" ht="30" customHeight="1">
      <c r="A374" s="172"/>
      <c r="B374" s="189"/>
      <c r="C374" s="189"/>
      <c r="D374" s="38" t="s">
        <v>0</v>
      </c>
      <c r="E374" s="17"/>
      <c r="F374" s="17"/>
      <c r="G374" s="17"/>
      <c r="H374" s="17"/>
      <c r="I374" s="17"/>
      <c r="J374" s="33">
        <v>0</v>
      </c>
      <c r="K374" s="22">
        <f t="shared" si="87"/>
        <v>0</v>
      </c>
      <c r="L374" s="22">
        <f>L458+L463+L468+L473+L478</f>
        <v>0</v>
      </c>
      <c r="M374" s="22">
        <f t="shared" si="87"/>
        <v>0</v>
      </c>
      <c r="N374" s="22">
        <v>0</v>
      </c>
      <c r="O374" s="22">
        <v>0</v>
      </c>
      <c r="P374" s="107"/>
    </row>
    <row r="375" spans="1:16" ht="30" customHeight="1">
      <c r="A375" s="173"/>
      <c r="B375" s="193"/>
      <c r="C375" s="193"/>
      <c r="D375" s="10" t="s">
        <v>7</v>
      </c>
      <c r="E375" s="17"/>
      <c r="F375" s="18"/>
      <c r="G375" s="18"/>
      <c r="H375" s="18"/>
      <c r="I375" s="18"/>
      <c r="J375" s="43">
        <f>SUM(J371:J374)</f>
        <v>0</v>
      </c>
      <c r="K375" s="23">
        <f>K371+K372+K373+K374</f>
        <v>0</v>
      </c>
      <c r="L375" s="23">
        <f>L371+L372+L373+L374</f>
        <v>0</v>
      </c>
      <c r="M375" s="23">
        <f>M371+M372+M373+M374</f>
        <v>0</v>
      </c>
      <c r="N375" s="23">
        <v>0</v>
      </c>
      <c r="O375" s="23">
        <v>0</v>
      </c>
      <c r="P375" s="107"/>
    </row>
    <row r="376" spans="1:16" ht="30" customHeight="1">
      <c r="A376" s="194" t="s">
        <v>216</v>
      </c>
      <c r="B376" s="181" t="s">
        <v>25</v>
      </c>
      <c r="C376" s="170" t="s">
        <v>114</v>
      </c>
      <c r="D376" s="155" t="s">
        <v>1</v>
      </c>
      <c r="E376" s="17" t="s">
        <v>82</v>
      </c>
      <c r="F376" s="17" t="s">
        <v>83</v>
      </c>
      <c r="G376" s="17" t="s">
        <v>21</v>
      </c>
      <c r="H376" s="17" t="s">
        <v>104</v>
      </c>
      <c r="I376" s="17" t="s">
        <v>105</v>
      </c>
      <c r="J376" s="33">
        <f aca="true" t="shared" si="88" ref="J376:O376">J383</f>
        <v>791379.5800000001</v>
      </c>
      <c r="K376" s="33">
        <f t="shared" si="88"/>
        <v>183350</v>
      </c>
      <c r="L376" s="33">
        <f t="shared" si="88"/>
        <v>183350</v>
      </c>
      <c r="M376" s="33">
        <f t="shared" si="88"/>
        <v>0</v>
      </c>
      <c r="N376" s="33">
        <f t="shared" si="88"/>
        <v>0</v>
      </c>
      <c r="O376" s="33">
        <f t="shared" si="88"/>
        <v>0</v>
      </c>
      <c r="P376" s="188" t="s">
        <v>159</v>
      </c>
    </row>
    <row r="377" spans="1:16" ht="30" customHeight="1">
      <c r="A377" s="232"/>
      <c r="B377" s="182"/>
      <c r="C377" s="170"/>
      <c r="D377" s="175"/>
      <c r="E377" s="17" t="s">
        <v>82</v>
      </c>
      <c r="F377" s="17" t="s">
        <v>83</v>
      </c>
      <c r="G377" s="17" t="s">
        <v>21</v>
      </c>
      <c r="H377" s="17" t="s">
        <v>104</v>
      </c>
      <c r="I377" s="17" t="s">
        <v>128</v>
      </c>
      <c r="J377" s="33">
        <f>J455</f>
        <v>71089.20000000001</v>
      </c>
      <c r="K377" s="33">
        <f>K455</f>
        <v>71993.88</v>
      </c>
      <c r="L377" s="33">
        <f>L455</f>
        <v>0</v>
      </c>
      <c r="M377" s="33"/>
      <c r="N377" s="33">
        <v>0</v>
      </c>
      <c r="O377" s="33">
        <v>0</v>
      </c>
      <c r="P377" s="189"/>
    </row>
    <row r="378" spans="1:16" ht="30" customHeight="1">
      <c r="A378" s="232"/>
      <c r="B378" s="182"/>
      <c r="C378" s="170"/>
      <c r="D378" s="156"/>
      <c r="E378" s="17" t="s">
        <v>106</v>
      </c>
      <c r="F378" s="17" t="s">
        <v>83</v>
      </c>
      <c r="G378" s="17" t="s">
        <v>21</v>
      </c>
      <c r="H378" s="17" t="s">
        <v>104</v>
      </c>
      <c r="I378" s="17" t="s">
        <v>105</v>
      </c>
      <c r="J378" s="33">
        <f>J385</f>
        <v>35000</v>
      </c>
      <c r="K378" s="33">
        <f>K385</f>
        <v>50000</v>
      </c>
      <c r="L378" s="33">
        <f>L385</f>
        <v>50000</v>
      </c>
      <c r="M378" s="33">
        <f>M385</f>
        <v>0</v>
      </c>
      <c r="N378" s="33">
        <v>0</v>
      </c>
      <c r="O378" s="33">
        <v>0</v>
      </c>
      <c r="P378" s="189"/>
    </row>
    <row r="379" spans="1:16" ht="30" customHeight="1">
      <c r="A379" s="195"/>
      <c r="B379" s="182"/>
      <c r="C379" s="170"/>
      <c r="D379" s="44" t="s">
        <v>5</v>
      </c>
      <c r="E379" s="41"/>
      <c r="F379" s="17"/>
      <c r="G379" s="17"/>
      <c r="H379" s="17"/>
      <c r="I379" s="17"/>
      <c r="J379" s="33">
        <v>0</v>
      </c>
      <c r="K379" s="22">
        <f>K386</f>
        <v>0</v>
      </c>
      <c r="L379" s="22">
        <f aca="true" t="shared" si="89" ref="L379:M381">L386</f>
        <v>0</v>
      </c>
      <c r="M379" s="22">
        <f t="shared" si="89"/>
        <v>0</v>
      </c>
      <c r="N379" s="22">
        <v>0</v>
      </c>
      <c r="O379" s="22">
        <v>0</v>
      </c>
      <c r="P379" s="189"/>
    </row>
    <row r="380" spans="1:16" ht="30" customHeight="1">
      <c r="A380" s="195"/>
      <c r="B380" s="182"/>
      <c r="C380" s="170"/>
      <c r="D380" s="44" t="s">
        <v>6</v>
      </c>
      <c r="E380" s="17"/>
      <c r="F380" s="17"/>
      <c r="G380" s="17"/>
      <c r="H380" s="17"/>
      <c r="I380" s="17"/>
      <c r="J380" s="33">
        <v>0</v>
      </c>
      <c r="K380" s="22">
        <f>K387</f>
        <v>0</v>
      </c>
      <c r="L380" s="22">
        <f t="shared" si="89"/>
        <v>0</v>
      </c>
      <c r="M380" s="22">
        <f t="shared" si="89"/>
        <v>0</v>
      </c>
      <c r="N380" s="22">
        <v>0</v>
      </c>
      <c r="O380" s="22">
        <v>0</v>
      </c>
      <c r="P380" s="189"/>
    </row>
    <row r="381" spans="1:16" ht="30" customHeight="1">
      <c r="A381" s="195"/>
      <c r="B381" s="182"/>
      <c r="C381" s="170"/>
      <c r="D381" s="44" t="s">
        <v>0</v>
      </c>
      <c r="E381" s="17"/>
      <c r="F381" s="17"/>
      <c r="G381" s="17"/>
      <c r="H381" s="17"/>
      <c r="I381" s="17"/>
      <c r="J381" s="33">
        <v>0</v>
      </c>
      <c r="K381" s="22">
        <f>K388</f>
        <v>0</v>
      </c>
      <c r="L381" s="22">
        <f t="shared" si="89"/>
        <v>0</v>
      </c>
      <c r="M381" s="22">
        <f t="shared" si="89"/>
        <v>0</v>
      </c>
      <c r="N381" s="22">
        <v>0</v>
      </c>
      <c r="O381" s="22">
        <v>0</v>
      </c>
      <c r="P381" s="189"/>
    </row>
    <row r="382" spans="1:16" ht="30" customHeight="1">
      <c r="A382" s="196"/>
      <c r="B382" s="183"/>
      <c r="C382" s="170"/>
      <c r="D382" s="10" t="s">
        <v>7</v>
      </c>
      <c r="E382" s="17"/>
      <c r="F382" s="18"/>
      <c r="G382" s="18"/>
      <c r="H382" s="18"/>
      <c r="I382" s="18"/>
      <c r="J382" s="43">
        <f>J376+J379+J380+J381+J378+J377</f>
        <v>897468.78</v>
      </c>
      <c r="K382" s="139">
        <f>K376+K379+K380+K381+K378+K377</f>
        <v>305343.88</v>
      </c>
      <c r="L382" s="139">
        <f>L376+L378+L379+L380+L381</f>
        <v>233350</v>
      </c>
      <c r="M382" s="23">
        <f>M376+M379+M380+M381</f>
        <v>0</v>
      </c>
      <c r="N382" s="23">
        <v>0</v>
      </c>
      <c r="O382" s="23">
        <v>0</v>
      </c>
      <c r="P382" s="193"/>
    </row>
    <row r="383" spans="1:16" ht="30" customHeight="1">
      <c r="A383" s="171" t="s">
        <v>217</v>
      </c>
      <c r="B383" s="155" t="s">
        <v>26</v>
      </c>
      <c r="C383" s="170" t="s">
        <v>114</v>
      </c>
      <c r="D383" s="155" t="s">
        <v>1</v>
      </c>
      <c r="E383" s="17" t="s">
        <v>82</v>
      </c>
      <c r="F383" s="17" t="s">
        <v>83</v>
      </c>
      <c r="G383" s="17" t="s">
        <v>21</v>
      </c>
      <c r="H383" s="17" t="s">
        <v>104</v>
      </c>
      <c r="I383" s="17" t="s">
        <v>105</v>
      </c>
      <c r="J383" s="33">
        <f>J400+J430+J435+J450+J460+J465+J470+J475+J491+J496+J506</f>
        <v>791379.5800000001</v>
      </c>
      <c r="K383" s="99">
        <f>K400+K465+K475+K496+K450+K506+K435+K460+K470+K430+K511</f>
        <v>183350</v>
      </c>
      <c r="L383" s="99">
        <f>L400+L465+L475+L496+L450+L506+L435+L460+L470+L430+L511</f>
        <v>183350</v>
      </c>
      <c r="M383" s="99">
        <f>M400+M465+M475+M496+M450+M506+M435+M460+M470+M430+M511</f>
        <v>0</v>
      </c>
      <c r="N383" s="99">
        <f>N400+N465+N475+N496+N450+N506+N435+N460+N470+N430+N511</f>
        <v>0</v>
      </c>
      <c r="O383" s="99">
        <f>O400+O465+O475+O496+O450+O506+O435+O460+O470+O430+O511</f>
        <v>0</v>
      </c>
      <c r="P383" s="107"/>
    </row>
    <row r="384" spans="1:16" ht="30" customHeight="1">
      <c r="A384" s="174"/>
      <c r="B384" s="175"/>
      <c r="C384" s="170"/>
      <c r="D384" s="175"/>
      <c r="E384" s="17" t="s">
        <v>82</v>
      </c>
      <c r="F384" s="17" t="s">
        <v>83</v>
      </c>
      <c r="G384" s="17" t="s">
        <v>21</v>
      </c>
      <c r="H384" s="17" t="s">
        <v>104</v>
      </c>
      <c r="I384" s="17" t="s">
        <v>128</v>
      </c>
      <c r="J384" s="33">
        <f aca="true" t="shared" si="90" ref="J384:O384">J455</f>
        <v>71089.20000000001</v>
      </c>
      <c r="K384" s="99">
        <f t="shared" si="90"/>
        <v>71993.88</v>
      </c>
      <c r="L384" s="99">
        <f t="shared" si="90"/>
        <v>0</v>
      </c>
      <c r="M384" s="99">
        <f t="shared" si="90"/>
        <v>0</v>
      </c>
      <c r="N384" s="99">
        <f t="shared" si="90"/>
        <v>0</v>
      </c>
      <c r="O384" s="99">
        <f t="shared" si="90"/>
        <v>0</v>
      </c>
      <c r="P384" s="138"/>
    </row>
    <row r="385" spans="1:16" ht="30" customHeight="1">
      <c r="A385" s="174"/>
      <c r="B385" s="175"/>
      <c r="C385" s="170"/>
      <c r="D385" s="156"/>
      <c r="E385" s="17" t="s">
        <v>106</v>
      </c>
      <c r="F385" s="17" t="s">
        <v>83</v>
      </c>
      <c r="G385" s="17" t="s">
        <v>21</v>
      </c>
      <c r="H385" s="17" t="s">
        <v>104</v>
      </c>
      <c r="I385" s="17" t="s">
        <v>105</v>
      </c>
      <c r="J385" s="33">
        <f>J395+J490</f>
        <v>35000</v>
      </c>
      <c r="K385" s="33">
        <f>K395+K490+K415+K390+K485+K516</f>
        <v>50000</v>
      </c>
      <c r="L385" s="33">
        <f>L395+L490+L415+L390+L485+L516</f>
        <v>50000</v>
      </c>
      <c r="M385" s="33">
        <f>M395+M490+M415+M390+M485+M516</f>
        <v>0</v>
      </c>
      <c r="N385" s="33">
        <f>N395+N490+N415+N390+N485+N516</f>
        <v>0</v>
      </c>
      <c r="O385" s="33">
        <f>O395+O490+O415+O390+O485+O516</f>
        <v>0</v>
      </c>
      <c r="P385" s="107"/>
    </row>
    <row r="386" spans="1:16" ht="30" customHeight="1">
      <c r="A386" s="172"/>
      <c r="B386" s="175"/>
      <c r="C386" s="170"/>
      <c r="D386" s="38" t="s">
        <v>5</v>
      </c>
      <c r="F386" s="17"/>
      <c r="G386" s="17"/>
      <c r="H386" s="17"/>
      <c r="I386" s="17"/>
      <c r="J386" s="33">
        <v>0</v>
      </c>
      <c r="K386" s="22">
        <f aca="true" t="shared" si="91" ref="K386:M388">K391+K396+K406+K411+K416+K421+K426+K431+K436+K441+K446+K451+K456+K461+K466+K471+K476+K481+K486+K492+K497+K502+K507+K512</f>
        <v>0</v>
      </c>
      <c r="L386" s="22">
        <f t="shared" si="91"/>
        <v>0</v>
      </c>
      <c r="M386" s="22">
        <f t="shared" si="91"/>
        <v>0</v>
      </c>
      <c r="N386" s="22">
        <v>0</v>
      </c>
      <c r="O386" s="22">
        <v>0</v>
      </c>
      <c r="P386" s="107"/>
    </row>
    <row r="387" spans="1:16" ht="30" customHeight="1">
      <c r="A387" s="172"/>
      <c r="B387" s="175"/>
      <c r="C387" s="170"/>
      <c r="D387" s="38" t="s">
        <v>6</v>
      </c>
      <c r="E387" s="17"/>
      <c r="F387" s="17"/>
      <c r="G387" s="17"/>
      <c r="H387" s="17"/>
      <c r="I387" s="17"/>
      <c r="J387" s="33">
        <v>0</v>
      </c>
      <c r="K387" s="22">
        <f t="shared" si="91"/>
        <v>0</v>
      </c>
      <c r="L387" s="22">
        <f t="shared" si="91"/>
        <v>0</v>
      </c>
      <c r="M387" s="22">
        <f t="shared" si="91"/>
        <v>0</v>
      </c>
      <c r="N387" s="22">
        <v>0</v>
      </c>
      <c r="O387" s="22">
        <v>0</v>
      </c>
      <c r="P387" s="107"/>
    </row>
    <row r="388" spans="1:16" ht="30" customHeight="1">
      <c r="A388" s="172"/>
      <c r="B388" s="175"/>
      <c r="C388" s="170"/>
      <c r="D388" s="38" t="s">
        <v>0</v>
      </c>
      <c r="E388" s="17"/>
      <c r="F388" s="17"/>
      <c r="G388" s="17"/>
      <c r="H388" s="17"/>
      <c r="I388" s="17"/>
      <c r="J388" s="33">
        <v>0</v>
      </c>
      <c r="K388" s="22">
        <f t="shared" si="91"/>
        <v>0</v>
      </c>
      <c r="L388" s="22">
        <f t="shared" si="91"/>
        <v>0</v>
      </c>
      <c r="M388" s="22">
        <f t="shared" si="91"/>
        <v>0</v>
      </c>
      <c r="N388" s="22">
        <v>0</v>
      </c>
      <c r="O388" s="22">
        <v>0</v>
      </c>
      <c r="P388" s="107"/>
    </row>
    <row r="389" spans="1:16" ht="30" customHeight="1">
      <c r="A389" s="173"/>
      <c r="B389" s="156"/>
      <c r="C389" s="170"/>
      <c r="D389" s="10" t="s">
        <v>7</v>
      </c>
      <c r="E389" s="17"/>
      <c r="F389" s="18"/>
      <c r="G389" s="18"/>
      <c r="H389" s="18"/>
      <c r="I389" s="18"/>
      <c r="J389" s="140">
        <f>SUM(J383:J388)</f>
        <v>897468.78</v>
      </c>
      <c r="K389" s="139">
        <f>SUM(K383:K388)</f>
        <v>305343.88</v>
      </c>
      <c r="L389" s="139">
        <f>SUM(L383:L388)</f>
        <v>233350</v>
      </c>
      <c r="M389" s="23">
        <f>M394+M399+M409+M414+M419+M424+M429+M434+M439+M444+M449+M454+M459+M464+M469+M474+M479+M484+M489+M495+M500+M505+M510+M515+M404+M520</f>
        <v>0</v>
      </c>
      <c r="N389" s="23">
        <v>0</v>
      </c>
      <c r="O389" s="23">
        <v>0</v>
      </c>
      <c r="P389" s="107"/>
    </row>
    <row r="390" spans="1:16" ht="30" customHeight="1">
      <c r="A390" s="171" t="s">
        <v>218</v>
      </c>
      <c r="B390" s="155" t="s">
        <v>40</v>
      </c>
      <c r="C390" s="188" t="s">
        <v>178</v>
      </c>
      <c r="D390" s="38" t="s">
        <v>1</v>
      </c>
      <c r="E390" s="17" t="s">
        <v>106</v>
      </c>
      <c r="F390" s="17" t="s">
        <v>83</v>
      </c>
      <c r="G390" s="17" t="s">
        <v>21</v>
      </c>
      <c r="H390" s="17" t="s">
        <v>104</v>
      </c>
      <c r="I390" s="17" t="s">
        <v>105</v>
      </c>
      <c r="J390" s="33">
        <v>0</v>
      </c>
      <c r="K390" s="99">
        <v>5000</v>
      </c>
      <c r="L390" s="22">
        <v>5000</v>
      </c>
      <c r="M390" s="22">
        <v>0</v>
      </c>
      <c r="N390" s="22">
        <v>0</v>
      </c>
      <c r="O390" s="22">
        <v>0</v>
      </c>
      <c r="P390" s="188"/>
    </row>
    <row r="391" spans="1:16" ht="30" customHeight="1">
      <c r="A391" s="172"/>
      <c r="B391" s="175"/>
      <c r="C391" s="189"/>
      <c r="D391" s="38" t="s">
        <v>5</v>
      </c>
      <c r="E391" s="18"/>
      <c r="F391" s="17"/>
      <c r="G391" s="17"/>
      <c r="H391" s="17"/>
      <c r="I391" s="17"/>
      <c r="J391" s="33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189"/>
    </row>
    <row r="392" spans="1:16" ht="30" customHeight="1">
      <c r="A392" s="172"/>
      <c r="B392" s="175"/>
      <c r="C392" s="189"/>
      <c r="D392" s="38" t="s">
        <v>6</v>
      </c>
      <c r="E392" s="17"/>
      <c r="F392" s="17"/>
      <c r="G392" s="17"/>
      <c r="H392" s="17"/>
      <c r="I392" s="17"/>
      <c r="J392" s="33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189"/>
    </row>
    <row r="393" spans="1:16" ht="30" customHeight="1">
      <c r="A393" s="172"/>
      <c r="B393" s="175"/>
      <c r="C393" s="189"/>
      <c r="D393" s="38" t="s">
        <v>0</v>
      </c>
      <c r="E393" s="17"/>
      <c r="F393" s="17"/>
      <c r="G393" s="17"/>
      <c r="H393" s="17"/>
      <c r="I393" s="17"/>
      <c r="J393" s="33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189"/>
    </row>
    <row r="394" spans="1:16" ht="30" customHeight="1">
      <c r="A394" s="173"/>
      <c r="B394" s="156"/>
      <c r="C394" s="193"/>
      <c r="D394" s="10" t="s">
        <v>7</v>
      </c>
      <c r="E394" s="17"/>
      <c r="F394" s="18"/>
      <c r="G394" s="18"/>
      <c r="H394" s="18"/>
      <c r="I394" s="18"/>
      <c r="J394" s="43">
        <f>SUM(J390:J393)</f>
        <v>0</v>
      </c>
      <c r="K394" s="23">
        <f>K390+K391+K392+K393</f>
        <v>5000</v>
      </c>
      <c r="L394" s="23">
        <f>L390+L391+L392+L393</f>
        <v>5000</v>
      </c>
      <c r="M394" s="23">
        <f>M390+M391+M392+M393</f>
        <v>0</v>
      </c>
      <c r="N394" s="23">
        <v>0</v>
      </c>
      <c r="O394" s="23">
        <v>0</v>
      </c>
      <c r="P394" s="193"/>
    </row>
    <row r="395" spans="1:16" ht="30" customHeight="1">
      <c r="A395" s="171" t="s">
        <v>219</v>
      </c>
      <c r="B395" s="155" t="s">
        <v>41</v>
      </c>
      <c r="C395" s="188" t="s">
        <v>8</v>
      </c>
      <c r="D395" s="38" t="s">
        <v>1</v>
      </c>
      <c r="E395" s="17" t="s">
        <v>106</v>
      </c>
      <c r="F395" s="17" t="s">
        <v>83</v>
      </c>
      <c r="G395" s="17" t="s">
        <v>21</v>
      </c>
      <c r="H395" s="17" t="s">
        <v>104</v>
      </c>
      <c r="I395" s="17" t="s">
        <v>105</v>
      </c>
      <c r="J395" s="33">
        <v>15000</v>
      </c>
      <c r="K395" s="22">
        <v>20000</v>
      </c>
      <c r="L395" s="22">
        <v>20000</v>
      </c>
      <c r="M395" s="22">
        <v>0</v>
      </c>
      <c r="N395" s="22">
        <v>0</v>
      </c>
      <c r="O395" s="22">
        <v>0</v>
      </c>
      <c r="P395" s="188" t="s">
        <v>160</v>
      </c>
    </row>
    <row r="396" spans="1:16" ht="30" customHeight="1">
      <c r="A396" s="172"/>
      <c r="B396" s="175"/>
      <c r="C396" s="189"/>
      <c r="D396" s="38" t="s">
        <v>5</v>
      </c>
      <c r="E396" s="18"/>
      <c r="F396" s="17"/>
      <c r="G396" s="17"/>
      <c r="H396" s="17"/>
      <c r="I396" s="17"/>
      <c r="J396" s="33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189"/>
    </row>
    <row r="397" spans="1:16" ht="30" customHeight="1">
      <c r="A397" s="172"/>
      <c r="B397" s="175"/>
      <c r="C397" s="189"/>
      <c r="D397" s="38" t="s">
        <v>6</v>
      </c>
      <c r="F397" s="17"/>
      <c r="G397" s="17"/>
      <c r="H397" s="17"/>
      <c r="I397" s="17"/>
      <c r="J397" s="33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189"/>
    </row>
    <row r="398" spans="1:16" ht="30" customHeight="1">
      <c r="A398" s="172"/>
      <c r="B398" s="175"/>
      <c r="C398" s="189"/>
      <c r="D398" s="38" t="s">
        <v>0</v>
      </c>
      <c r="E398" s="17"/>
      <c r="F398" s="17"/>
      <c r="G398" s="17"/>
      <c r="H398" s="17"/>
      <c r="I398" s="17"/>
      <c r="J398" s="33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189"/>
    </row>
    <row r="399" spans="1:16" ht="30" customHeight="1">
      <c r="A399" s="173"/>
      <c r="B399" s="156"/>
      <c r="C399" s="193"/>
      <c r="D399" s="10" t="s">
        <v>7</v>
      </c>
      <c r="E399" s="17"/>
      <c r="F399" s="18"/>
      <c r="G399" s="18"/>
      <c r="H399" s="18"/>
      <c r="I399" s="18"/>
      <c r="J399" s="43">
        <f>SUM(J395:J398)</f>
        <v>15000</v>
      </c>
      <c r="K399" s="23">
        <f>K395+K396+K397+K398</f>
        <v>20000</v>
      </c>
      <c r="L399" s="23">
        <f>L395+L396+L397+L398</f>
        <v>20000</v>
      </c>
      <c r="M399" s="23">
        <f>M395+M396+M397+M398</f>
        <v>0</v>
      </c>
      <c r="N399" s="23">
        <v>0</v>
      </c>
      <c r="O399" s="23">
        <v>0</v>
      </c>
      <c r="P399" s="193"/>
    </row>
    <row r="400" spans="1:16" ht="30" customHeight="1">
      <c r="A400" s="171" t="s">
        <v>220</v>
      </c>
      <c r="B400" s="155" t="s">
        <v>42</v>
      </c>
      <c r="C400" s="188" t="s">
        <v>113</v>
      </c>
      <c r="D400" s="38" t="s">
        <v>1</v>
      </c>
      <c r="E400" s="17" t="s">
        <v>82</v>
      </c>
      <c r="F400" s="17" t="s">
        <v>83</v>
      </c>
      <c r="G400" s="17" t="s">
        <v>21</v>
      </c>
      <c r="H400" s="17" t="s">
        <v>104</v>
      </c>
      <c r="I400" s="17" t="s">
        <v>105</v>
      </c>
      <c r="J400" s="33">
        <f>15000+450</f>
        <v>15450</v>
      </c>
      <c r="K400" s="22">
        <v>15000</v>
      </c>
      <c r="L400" s="22">
        <v>15000</v>
      </c>
      <c r="M400" s="22">
        <v>0</v>
      </c>
      <c r="N400" s="22">
        <v>0</v>
      </c>
      <c r="O400" s="22">
        <v>0</v>
      </c>
      <c r="P400" s="188" t="s">
        <v>161</v>
      </c>
    </row>
    <row r="401" spans="1:16" ht="30" customHeight="1">
      <c r="A401" s="172"/>
      <c r="B401" s="175"/>
      <c r="C401" s="189"/>
      <c r="D401" s="38" t="s">
        <v>5</v>
      </c>
      <c r="E401" s="18"/>
      <c r="F401" s="17"/>
      <c r="G401" s="17"/>
      <c r="H401" s="17"/>
      <c r="I401" s="17"/>
      <c r="J401" s="33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189"/>
    </row>
    <row r="402" spans="1:16" ht="30" customHeight="1">
      <c r="A402" s="172"/>
      <c r="B402" s="175"/>
      <c r="C402" s="189"/>
      <c r="D402" s="38" t="s">
        <v>6</v>
      </c>
      <c r="F402" s="17"/>
      <c r="G402" s="17"/>
      <c r="H402" s="17"/>
      <c r="I402" s="17"/>
      <c r="J402" s="33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189"/>
    </row>
    <row r="403" spans="1:16" ht="30" customHeight="1">
      <c r="A403" s="172"/>
      <c r="B403" s="175"/>
      <c r="C403" s="189"/>
      <c r="D403" s="38" t="s">
        <v>0</v>
      </c>
      <c r="E403" s="17"/>
      <c r="F403" s="17"/>
      <c r="G403" s="17"/>
      <c r="H403" s="17"/>
      <c r="I403" s="17"/>
      <c r="J403" s="33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189"/>
    </row>
    <row r="404" spans="1:16" ht="30" customHeight="1">
      <c r="A404" s="173"/>
      <c r="B404" s="156"/>
      <c r="C404" s="193"/>
      <c r="D404" s="10" t="s">
        <v>7</v>
      </c>
      <c r="E404" s="17"/>
      <c r="F404" s="18"/>
      <c r="G404" s="18"/>
      <c r="H404" s="18"/>
      <c r="I404" s="18"/>
      <c r="J404" s="43">
        <f>SUM(J400:J403)</f>
        <v>15450</v>
      </c>
      <c r="K404" s="23">
        <f>K400+K401+K402+K403</f>
        <v>15000</v>
      </c>
      <c r="L404" s="23">
        <f>L400+L401+L402+L403</f>
        <v>15000</v>
      </c>
      <c r="M404" s="23">
        <f>M400+M401+M402+M403</f>
        <v>0</v>
      </c>
      <c r="N404" s="23">
        <v>0</v>
      </c>
      <c r="O404" s="23">
        <v>0</v>
      </c>
      <c r="P404" s="193"/>
    </row>
    <row r="405" spans="1:16" ht="30" customHeight="1">
      <c r="A405" s="171" t="s">
        <v>221</v>
      </c>
      <c r="B405" s="155" t="s">
        <v>43</v>
      </c>
      <c r="C405" s="188" t="s">
        <v>8</v>
      </c>
      <c r="D405" s="38" t="s">
        <v>1</v>
      </c>
      <c r="E405" s="17"/>
      <c r="F405" s="17"/>
      <c r="G405" s="17"/>
      <c r="H405" s="17"/>
      <c r="I405" s="17"/>
      <c r="J405" s="33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188"/>
    </row>
    <row r="406" spans="1:16" ht="30" customHeight="1">
      <c r="A406" s="172"/>
      <c r="B406" s="175"/>
      <c r="C406" s="189"/>
      <c r="D406" s="38" t="s">
        <v>5</v>
      </c>
      <c r="E406" s="18"/>
      <c r="F406" s="17"/>
      <c r="G406" s="17"/>
      <c r="H406" s="17"/>
      <c r="I406" s="17"/>
      <c r="J406" s="33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189"/>
    </row>
    <row r="407" spans="1:16" ht="30" customHeight="1">
      <c r="A407" s="172"/>
      <c r="B407" s="175"/>
      <c r="C407" s="189"/>
      <c r="D407" s="38" t="s">
        <v>6</v>
      </c>
      <c r="E407" s="17"/>
      <c r="F407" s="17"/>
      <c r="G407" s="17"/>
      <c r="H407" s="17"/>
      <c r="I407" s="17"/>
      <c r="J407" s="33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189"/>
    </row>
    <row r="408" spans="1:16" ht="30" customHeight="1">
      <c r="A408" s="172"/>
      <c r="B408" s="175"/>
      <c r="C408" s="189"/>
      <c r="D408" s="38" t="s">
        <v>0</v>
      </c>
      <c r="E408" s="17"/>
      <c r="F408" s="17"/>
      <c r="G408" s="17"/>
      <c r="H408" s="17"/>
      <c r="I408" s="17"/>
      <c r="J408" s="33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189"/>
    </row>
    <row r="409" spans="1:16" ht="30" customHeight="1">
      <c r="A409" s="173"/>
      <c r="B409" s="156"/>
      <c r="C409" s="193"/>
      <c r="D409" s="10" t="s">
        <v>7</v>
      </c>
      <c r="E409" s="17"/>
      <c r="F409" s="18"/>
      <c r="G409" s="18"/>
      <c r="H409" s="18"/>
      <c r="I409" s="18"/>
      <c r="J409" s="43">
        <f>SUM(J405:J408)</f>
        <v>0</v>
      </c>
      <c r="K409" s="23">
        <f>K405+K406+K407+K408</f>
        <v>0</v>
      </c>
      <c r="L409" s="23">
        <f>L405+L406+L407+L408</f>
        <v>0</v>
      </c>
      <c r="M409" s="23">
        <f>M405+M406+M407+M408</f>
        <v>0</v>
      </c>
      <c r="N409" s="23">
        <v>0</v>
      </c>
      <c r="O409" s="23">
        <v>0</v>
      </c>
      <c r="P409" s="193"/>
    </row>
    <row r="410" spans="1:16" ht="30" customHeight="1">
      <c r="A410" s="171" t="s">
        <v>222</v>
      </c>
      <c r="B410" s="155" t="s">
        <v>44</v>
      </c>
      <c r="C410" s="188" t="s">
        <v>113</v>
      </c>
      <c r="D410" s="38" t="s">
        <v>1</v>
      </c>
      <c r="E410" s="17"/>
      <c r="F410" s="17"/>
      <c r="G410" s="17"/>
      <c r="H410" s="17"/>
      <c r="I410" s="17"/>
      <c r="J410" s="33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188"/>
    </row>
    <row r="411" spans="1:16" ht="30" customHeight="1">
      <c r="A411" s="172"/>
      <c r="B411" s="175"/>
      <c r="C411" s="189"/>
      <c r="D411" s="38" t="s">
        <v>5</v>
      </c>
      <c r="E411" s="18"/>
      <c r="F411" s="17"/>
      <c r="G411" s="17"/>
      <c r="H411" s="17"/>
      <c r="I411" s="17"/>
      <c r="J411" s="33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189"/>
    </row>
    <row r="412" spans="1:16" ht="30" customHeight="1">
      <c r="A412" s="172"/>
      <c r="B412" s="175"/>
      <c r="C412" s="189"/>
      <c r="D412" s="38" t="s">
        <v>6</v>
      </c>
      <c r="E412" s="17"/>
      <c r="F412" s="17"/>
      <c r="G412" s="17"/>
      <c r="H412" s="17"/>
      <c r="I412" s="17"/>
      <c r="J412" s="33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189"/>
    </row>
    <row r="413" spans="1:16" ht="30" customHeight="1">
      <c r="A413" s="172"/>
      <c r="B413" s="175"/>
      <c r="C413" s="189"/>
      <c r="D413" s="38" t="s">
        <v>0</v>
      </c>
      <c r="E413" s="17"/>
      <c r="F413" s="17"/>
      <c r="G413" s="17"/>
      <c r="H413" s="17"/>
      <c r="I413" s="17"/>
      <c r="J413" s="33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189"/>
    </row>
    <row r="414" spans="1:16" ht="30" customHeight="1">
      <c r="A414" s="173"/>
      <c r="B414" s="156"/>
      <c r="C414" s="193"/>
      <c r="D414" s="10" t="s">
        <v>7</v>
      </c>
      <c r="E414" s="17"/>
      <c r="F414" s="18"/>
      <c r="G414" s="18"/>
      <c r="H414" s="18"/>
      <c r="I414" s="18"/>
      <c r="J414" s="43">
        <f>SUM(J410:J413)</f>
        <v>0</v>
      </c>
      <c r="K414" s="23">
        <f>K410+K411+K412+K413</f>
        <v>0</v>
      </c>
      <c r="L414" s="23">
        <f>L410+L411+L412+L413</f>
        <v>0</v>
      </c>
      <c r="M414" s="23">
        <f>M410+M411+M412+M413</f>
        <v>0</v>
      </c>
      <c r="N414" s="23">
        <v>0</v>
      </c>
      <c r="O414" s="23">
        <v>0</v>
      </c>
      <c r="P414" s="193"/>
    </row>
    <row r="415" spans="1:16" ht="30" customHeight="1">
      <c r="A415" s="171" t="s">
        <v>223</v>
      </c>
      <c r="B415" s="155" t="s">
        <v>45</v>
      </c>
      <c r="C415" s="170" t="s">
        <v>114</v>
      </c>
      <c r="D415" s="15" t="s">
        <v>1</v>
      </c>
      <c r="E415" s="17" t="s">
        <v>106</v>
      </c>
      <c r="F415" s="17" t="s">
        <v>83</v>
      </c>
      <c r="G415" s="17" t="s">
        <v>21</v>
      </c>
      <c r="H415" s="17" t="s">
        <v>104</v>
      </c>
      <c r="I415" s="17" t="s">
        <v>105</v>
      </c>
      <c r="J415" s="33">
        <v>0</v>
      </c>
      <c r="K415" s="22">
        <v>15000</v>
      </c>
      <c r="L415" s="22">
        <v>15000</v>
      </c>
      <c r="M415" s="22">
        <v>0</v>
      </c>
      <c r="N415" s="22">
        <v>0</v>
      </c>
      <c r="O415" s="22">
        <v>0</v>
      </c>
      <c r="P415" s="188"/>
    </row>
    <row r="416" spans="1:16" ht="30" customHeight="1">
      <c r="A416" s="172"/>
      <c r="B416" s="175"/>
      <c r="C416" s="170"/>
      <c r="D416" s="15" t="s">
        <v>5</v>
      </c>
      <c r="E416" s="18"/>
      <c r="F416" s="19"/>
      <c r="G416" s="19"/>
      <c r="H416" s="19"/>
      <c r="I416" s="19"/>
      <c r="J416" s="33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189"/>
    </row>
    <row r="417" spans="1:16" ht="30" customHeight="1">
      <c r="A417" s="172"/>
      <c r="B417" s="175"/>
      <c r="C417" s="170"/>
      <c r="D417" s="15" t="s">
        <v>6</v>
      </c>
      <c r="E417" s="19"/>
      <c r="F417" s="19"/>
      <c r="G417" s="19"/>
      <c r="H417" s="19"/>
      <c r="I417" s="19"/>
      <c r="J417" s="33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189"/>
    </row>
    <row r="418" spans="1:16" ht="30" customHeight="1">
      <c r="A418" s="172"/>
      <c r="B418" s="175"/>
      <c r="C418" s="170"/>
      <c r="D418" s="15" t="s">
        <v>0</v>
      </c>
      <c r="E418" s="19"/>
      <c r="F418" s="19"/>
      <c r="G418" s="19"/>
      <c r="H418" s="19"/>
      <c r="I418" s="19"/>
      <c r="J418" s="33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189"/>
    </row>
    <row r="419" spans="1:16" ht="30" customHeight="1">
      <c r="A419" s="173"/>
      <c r="B419" s="156"/>
      <c r="C419" s="170"/>
      <c r="D419" s="15" t="s">
        <v>7</v>
      </c>
      <c r="E419" s="19"/>
      <c r="F419" s="19"/>
      <c r="G419" s="19"/>
      <c r="H419" s="19"/>
      <c r="I419" s="19"/>
      <c r="J419" s="43">
        <f>SUM(J415:J418)</f>
        <v>0</v>
      </c>
      <c r="K419" s="23">
        <f>K415+K416+K417+K418</f>
        <v>15000</v>
      </c>
      <c r="L419" s="23">
        <f>L415+L416+L417+L418</f>
        <v>15000</v>
      </c>
      <c r="M419" s="23">
        <f>M415+M416+M417+M418</f>
        <v>0</v>
      </c>
      <c r="N419" s="23">
        <v>0</v>
      </c>
      <c r="O419" s="23">
        <v>0</v>
      </c>
      <c r="P419" s="193"/>
    </row>
    <row r="420" spans="1:16" ht="30" customHeight="1">
      <c r="A420" s="171" t="s">
        <v>224</v>
      </c>
      <c r="B420" s="155" t="s">
        <v>46</v>
      </c>
      <c r="C420" s="188" t="s">
        <v>113</v>
      </c>
      <c r="D420" s="38" t="s">
        <v>1</v>
      </c>
      <c r="E420" s="17"/>
      <c r="F420" s="17"/>
      <c r="G420" s="17"/>
      <c r="H420" s="17"/>
      <c r="I420" s="17"/>
      <c r="J420" s="33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180"/>
    </row>
    <row r="421" spans="1:16" ht="30" customHeight="1">
      <c r="A421" s="172"/>
      <c r="B421" s="175"/>
      <c r="C421" s="189"/>
      <c r="D421" s="38" t="s">
        <v>5</v>
      </c>
      <c r="E421" s="19"/>
      <c r="F421" s="17"/>
      <c r="G421" s="17"/>
      <c r="H421" s="17"/>
      <c r="I421" s="17"/>
      <c r="J421" s="33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180"/>
    </row>
    <row r="422" spans="1:16" ht="30" customHeight="1">
      <c r="A422" s="172"/>
      <c r="B422" s="175"/>
      <c r="C422" s="189"/>
      <c r="D422" s="38" t="s">
        <v>6</v>
      </c>
      <c r="E422" s="17"/>
      <c r="F422" s="17"/>
      <c r="G422" s="17"/>
      <c r="H422" s="17"/>
      <c r="I422" s="17"/>
      <c r="J422" s="33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180"/>
    </row>
    <row r="423" spans="1:16" ht="30" customHeight="1">
      <c r="A423" s="172"/>
      <c r="B423" s="175"/>
      <c r="C423" s="189"/>
      <c r="D423" s="38" t="s">
        <v>0</v>
      </c>
      <c r="E423" s="17"/>
      <c r="F423" s="17"/>
      <c r="G423" s="17"/>
      <c r="H423" s="17"/>
      <c r="I423" s="17"/>
      <c r="J423" s="33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180"/>
    </row>
    <row r="424" spans="1:16" ht="30" customHeight="1">
      <c r="A424" s="173"/>
      <c r="B424" s="156"/>
      <c r="C424" s="193"/>
      <c r="D424" s="10" t="s">
        <v>7</v>
      </c>
      <c r="E424" s="17"/>
      <c r="F424" s="18"/>
      <c r="G424" s="18"/>
      <c r="H424" s="18"/>
      <c r="I424" s="18"/>
      <c r="J424" s="43">
        <f>SUM(J420:J423)</f>
        <v>0</v>
      </c>
      <c r="K424" s="23">
        <f>K420+K421+K422+K423</f>
        <v>0</v>
      </c>
      <c r="L424" s="23">
        <f>L420+L421+L422+L423</f>
        <v>0</v>
      </c>
      <c r="M424" s="23">
        <f>M420+M421+M422+M423</f>
        <v>0</v>
      </c>
      <c r="N424" s="23">
        <v>0</v>
      </c>
      <c r="O424" s="23">
        <v>0</v>
      </c>
      <c r="P424" s="180"/>
    </row>
    <row r="425" spans="1:16" ht="30" customHeight="1">
      <c r="A425" s="171" t="s">
        <v>225</v>
      </c>
      <c r="B425" s="155" t="s">
        <v>47</v>
      </c>
      <c r="C425" s="188" t="s">
        <v>113</v>
      </c>
      <c r="D425" s="38" t="s">
        <v>1</v>
      </c>
      <c r="E425" s="17"/>
      <c r="F425" s="17"/>
      <c r="G425" s="17"/>
      <c r="H425" s="17"/>
      <c r="I425" s="17"/>
      <c r="J425" s="33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180"/>
    </row>
    <row r="426" spans="1:16" ht="30" customHeight="1">
      <c r="A426" s="172"/>
      <c r="B426" s="175"/>
      <c r="C426" s="189"/>
      <c r="D426" s="38" t="s">
        <v>5</v>
      </c>
      <c r="E426" s="18"/>
      <c r="F426" s="17"/>
      <c r="G426" s="17"/>
      <c r="H426" s="17"/>
      <c r="I426" s="17"/>
      <c r="J426" s="33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180"/>
    </row>
    <row r="427" spans="1:16" ht="30" customHeight="1">
      <c r="A427" s="172"/>
      <c r="B427" s="175"/>
      <c r="C427" s="189"/>
      <c r="D427" s="38" t="s">
        <v>6</v>
      </c>
      <c r="E427" s="17"/>
      <c r="F427" s="17"/>
      <c r="G427" s="17"/>
      <c r="H427" s="17"/>
      <c r="I427" s="17"/>
      <c r="J427" s="33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180"/>
    </row>
    <row r="428" spans="1:16" ht="30" customHeight="1">
      <c r="A428" s="172"/>
      <c r="B428" s="175"/>
      <c r="C428" s="189"/>
      <c r="D428" s="38" t="s">
        <v>0</v>
      </c>
      <c r="E428" s="17"/>
      <c r="F428" s="17"/>
      <c r="G428" s="17"/>
      <c r="H428" s="17"/>
      <c r="I428" s="17"/>
      <c r="J428" s="33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180"/>
    </row>
    <row r="429" spans="1:16" ht="30" customHeight="1">
      <c r="A429" s="173"/>
      <c r="B429" s="156"/>
      <c r="C429" s="193"/>
      <c r="D429" s="10" t="s">
        <v>7</v>
      </c>
      <c r="E429" s="17"/>
      <c r="F429" s="18"/>
      <c r="G429" s="18"/>
      <c r="H429" s="18"/>
      <c r="I429" s="18"/>
      <c r="J429" s="43">
        <f>SUM(J425:J428)</f>
        <v>0</v>
      </c>
      <c r="K429" s="23">
        <f>K425+K426+K427+K428</f>
        <v>0</v>
      </c>
      <c r="L429" s="23">
        <f>L425+L426+L427+L428</f>
        <v>0</v>
      </c>
      <c r="M429" s="23">
        <f>M425+M426+M427+M428</f>
        <v>0</v>
      </c>
      <c r="N429" s="23">
        <v>0</v>
      </c>
      <c r="O429" s="23">
        <v>0</v>
      </c>
      <c r="P429" s="39"/>
    </row>
    <row r="430" spans="1:16" ht="30" customHeight="1">
      <c r="A430" s="171" t="s">
        <v>226</v>
      </c>
      <c r="B430" s="155" t="s">
        <v>48</v>
      </c>
      <c r="C430" s="188" t="s">
        <v>113</v>
      </c>
      <c r="D430" s="38" t="s">
        <v>1</v>
      </c>
      <c r="E430" s="17" t="s">
        <v>82</v>
      </c>
      <c r="F430" s="17" t="s">
        <v>83</v>
      </c>
      <c r="G430" s="17" t="s">
        <v>21</v>
      </c>
      <c r="H430" s="17" t="s">
        <v>104</v>
      </c>
      <c r="I430" s="17" t="s">
        <v>105</v>
      </c>
      <c r="J430" s="33">
        <v>20000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180" t="s">
        <v>162</v>
      </c>
    </row>
    <row r="431" spans="1:16" ht="30" customHeight="1">
      <c r="A431" s="172"/>
      <c r="B431" s="175"/>
      <c r="C431" s="189"/>
      <c r="D431" s="38" t="s">
        <v>5</v>
      </c>
      <c r="E431" s="18"/>
      <c r="F431" s="17"/>
      <c r="G431" s="17"/>
      <c r="H431" s="17"/>
      <c r="I431" s="17"/>
      <c r="J431" s="33">
        <v>0</v>
      </c>
      <c r="K431" s="22">
        <v>0</v>
      </c>
      <c r="L431" s="22">
        <v>0</v>
      </c>
      <c r="M431" s="22">
        <v>0</v>
      </c>
      <c r="N431" s="22">
        <v>0</v>
      </c>
      <c r="O431" s="22">
        <v>0</v>
      </c>
      <c r="P431" s="180"/>
    </row>
    <row r="432" spans="1:16" ht="30" customHeight="1">
      <c r="A432" s="172"/>
      <c r="B432" s="175"/>
      <c r="C432" s="189"/>
      <c r="D432" s="38" t="s">
        <v>6</v>
      </c>
      <c r="E432" s="17"/>
      <c r="F432" s="17"/>
      <c r="G432" s="17"/>
      <c r="H432" s="17"/>
      <c r="I432" s="17"/>
      <c r="J432" s="33">
        <v>0</v>
      </c>
      <c r="K432" s="22">
        <v>0</v>
      </c>
      <c r="L432" s="22">
        <v>0</v>
      </c>
      <c r="M432" s="22">
        <v>0</v>
      </c>
      <c r="N432" s="22">
        <v>0</v>
      </c>
      <c r="O432" s="22">
        <v>0</v>
      </c>
      <c r="P432" s="180"/>
    </row>
    <row r="433" spans="1:16" ht="30" customHeight="1">
      <c r="A433" s="172"/>
      <c r="B433" s="175"/>
      <c r="C433" s="189"/>
      <c r="D433" s="38" t="s">
        <v>0</v>
      </c>
      <c r="E433" s="17"/>
      <c r="F433" s="17"/>
      <c r="G433" s="17"/>
      <c r="H433" s="17"/>
      <c r="I433" s="17"/>
      <c r="J433" s="33">
        <v>0</v>
      </c>
      <c r="K433" s="22">
        <v>0</v>
      </c>
      <c r="L433" s="22">
        <v>0</v>
      </c>
      <c r="M433" s="22">
        <v>0</v>
      </c>
      <c r="N433" s="22">
        <v>0</v>
      </c>
      <c r="O433" s="22">
        <v>0</v>
      </c>
      <c r="P433" s="180"/>
    </row>
    <row r="434" spans="1:16" ht="30" customHeight="1">
      <c r="A434" s="173"/>
      <c r="B434" s="156"/>
      <c r="C434" s="193"/>
      <c r="D434" s="10" t="s">
        <v>7</v>
      </c>
      <c r="E434" s="17"/>
      <c r="F434" s="18"/>
      <c r="G434" s="18"/>
      <c r="H434" s="18"/>
      <c r="I434" s="18"/>
      <c r="J434" s="43">
        <f>SUM(J430:J433)</f>
        <v>20000</v>
      </c>
      <c r="K434" s="23">
        <f>K430+K431+K432+K433</f>
        <v>0</v>
      </c>
      <c r="L434" s="23">
        <f>L430+L431+L432+L433</f>
        <v>0</v>
      </c>
      <c r="M434" s="23">
        <f>M430+M431+M432+M433</f>
        <v>0</v>
      </c>
      <c r="N434" s="23">
        <v>0</v>
      </c>
      <c r="O434" s="23">
        <v>0</v>
      </c>
      <c r="P434" s="180"/>
    </row>
    <row r="435" spans="1:16" ht="30" customHeight="1">
      <c r="A435" s="171" t="s">
        <v>227</v>
      </c>
      <c r="B435" s="155" t="s">
        <v>49</v>
      </c>
      <c r="C435" s="188" t="s">
        <v>113</v>
      </c>
      <c r="D435" s="38" t="s">
        <v>1</v>
      </c>
      <c r="E435" s="17" t="s">
        <v>82</v>
      </c>
      <c r="F435" s="17" t="s">
        <v>83</v>
      </c>
      <c r="G435" s="17" t="s">
        <v>21</v>
      </c>
      <c r="H435" s="17" t="s">
        <v>104</v>
      </c>
      <c r="I435" s="17" t="s">
        <v>105</v>
      </c>
      <c r="J435" s="33">
        <f>20000+5</f>
        <v>20005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188" t="s">
        <v>163</v>
      </c>
    </row>
    <row r="436" spans="1:16" ht="30" customHeight="1">
      <c r="A436" s="172"/>
      <c r="B436" s="175"/>
      <c r="C436" s="189"/>
      <c r="D436" s="38" t="s">
        <v>5</v>
      </c>
      <c r="E436" s="18"/>
      <c r="F436" s="17"/>
      <c r="G436" s="17"/>
      <c r="H436" s="17"/>
      <c r="I436" s="17"/>
      <c r="J436" s="33">
        <v>0</v>
      </c>
      <c r="K436" s="22">
        <v>0</v>
      </c>
      <c r="L436" s="22">
        <v>0</v>
      </c>
      <c r="M436" s="22">
        <v>0</v>
      </c>
      <c r="N436" s="22">
        <v>0</v>
      </c>
      <c r="O436" s="22">
        <v>0</v>
      </c>
      <c r="P436" s="189"/>
    </row>
    <row r="437" spans="1:16" ht="30" customHeight="1">
      <c r="A437" s="172"/>
      <c r="B437" s="175"/>
      <c r="C437" s="189"/>
      <c r="D437" s="38" t="s">
        <v>6</v>
      </c>
      <c r="E437" s="17"/>
      <c r="F437" s="17"/>
      <c r="G437" s="17"/>
      <c r="H437" s="17"/>
      <c r="I437" s="17"/>
      <c r="J437" s="33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189"/>
    </row>
    <row r="438" spans="1:16" ht="30" customHeight="1">
      <c r="A438" s="172"/>
      <c r="B438" s="175"/>
      <c r="C438" s="189"/>
      <c r="D438" s="38" t="s">
        <v>0</v>
      </c>
      <c r="E438" s="17"/>
      <c r="F438" s="17"/>
      <c r="G438" s="17"/>
      <c r="H438" s="17"/>
      <c r="I438" s="17"/>
      <c r="J438" s="33">
        <v>0</v>
      </c>
      <c r="K438" s="22">
        <v>0</v>
      </c>
      <c r="L438" s="22">
        <v>0</v>
      </c>
      <c r="M438" s="22">
        <v>0</v>
      </c>
      <c r="N438" s="22">
        <v>0</v>
      </c>
      <c r="O438" s="22">
        <v>0</v>
      </c>
      <c r="P438" s="189"/>
    </row>
    <row r="439" spans="1:16" ht="30" customHeight="1">
      <c r="A439" s="173"/>
      <c r="B439" s="156"/>
      <c r="C439" s="193"/>
      <c r="D439" s="10" t="s">
        <v>7</v>
      </c>
      <c r="E439" s="17"/>
      <c r="F439" s="18"/>
      <c r="G439" s="18"/>
      <c r="H439" s="18"/>
      <c r="I439" s="18"/>
      <c r="J439" s="43">
        <f>SUM(J435:J438)</f>
        <v>20005</v>
      </c>
      <c r="K439" s="23">
        <f>K435+K436+K437+K438</f>
        <v>0</v>
      </c>
      <c r="L439" s="23">
        <f>L435+L436+L437+L438</f>
        <v>0</v>
      </c>
      <c r="M439" s="23">
        <f>M435+M436+M437+M438</f>
        <v>0</v>
      </c>
      <c r="N439" s="23">
        <v>0</v>
      </c>
      <c r="O439" s="23">
        <v>0</v>
      </c>
      <c r="P439" s="193"/>
    </row>
    <row r="440" spans="1:16" ht="30" customHeight="1">
      <c r="A440" s="171" t="s">
        <v>228</v>
      </c>
      <c r="B440" s="155" t="s">
        <v>50</v>
      </c>
      <c r="C440" s="188" t="s">
        <v>8</v>
      </c>
      <c r="D440" s="38" t="s">
        <v>1</v>
      </c>
      <c r="E440" s="17"/>
      <c r="F440" s="17"/>
      <c r="G440" s="17"/>
      <c r="H440" s="17"/>
      <c r="I440" s="17"/>
      <c r="J440" s="33">
        <v>0</v>
      </c>
      <c r="K440" s="22">
        <v>0</v>
      </c>
      <c r="L440" s="22">
        <v>0</v>
      </c>
      <c r="M440" s="22">
        <v>0</v>
      </c>
      <c r="N440" s="22">
        <v>0</v>
      </c>
      <c r="O440" s="22">
        <v>0</v>
      </c>
      <c r="P440" s="188"/>
    </row>
    <row r="441" spans="1:16" ht="30" customHeight="1">
      <c r="A441" s="172"/>
      <c r="B441" s="175"/>
      <c r="C441" s="189"/>
      <c r="D441" s="38" t="s">
        <v>5</v>
      </c>
      <c r="E441" s="18"/>
      <c r="F441" s="17"/>
      <c r="G441" s="17"/>
      <c r="H441" s="17"/>
      <c r="I441" s="17"/>
      <c r="J441" s="33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189"/>
    </row>
    <row r="442" spans="1:16" ht="30" customHeight="1">
      <c r="A442" s="172"/>
      <c r="B442" s="175"/>
      <c r="C442" s="189"/>
      <c r="D442" s="38" t="s">
        <v>6</v>
      </c>
      <c r="E442" s="17"/>
      <c r="F442" s="17"/>
      <c r="G442" s="17"/>
      <c r="H442" s="17"/>
      <c r="I442" s="17"/>
      <c r="J442" s="33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189"/>
    </row>
    <row r="443" spans="1:16" ht="30" customHeight="1">
      <c r="A443" s="172"/>
      <c r="B443" s="175"/>
      <c r="C443" s="189"/>
      <c r="D443" s="38" t="s">
        <v>0</v>
      </c>
      <c r="E443" s="17"/>
      <c r="F443" s="17"/>
      <c r="G443" s="17"/>
      <c r="H443" s="17"/>
      <c r="I443" s="17"/>
      <c r="J443" s="33">
        <v>0</v>
      </c>
      <c r="K443" s="22">
        <v>0</v>
      </c>
      <c r="L443" s="22">
        <v>0</v>
      </c>
      <c r="M443" s="22">
        <v>0</v>
      </c>
      <c r="N443" s="22">
        <v>0</v>
      </c>
      <c r="O443" s="22">
        <v>0</v>
      </c>
      <c r="P443" s="189"/>
    </row>
    <row r="444" spans="1:16" ht="30" customHeight="1">
      <c r="A444" s="173"/>
      <c r="B444" s="156"/>
      <c r="C444" s="193"/>
      <c r="D444" s="10" t="s">
        <v>7</v>
      </c>
      <c r="E444" s="17"/>
      <c r="F444" s="18"/>
      <c r="G444" s="18"/>
      <c r="H444" s="18"/>
      <c r="I444" s="18"/>
      <c r="J444" s="43">
        <f>SUM(J440:J443)</f>
        <v>0</v>
      </c>
      <c r="K444" s="23">
        <f>K440+K441+K442+K443</f>
        <v>0</v>
      </c>
      <c r="L444" s="23">
        <f>L440+L441+L442+L443</f>
        <v>0</v>
      </c>
      <c r="M444" s="23">
        <f>M440+M441+M442+M443</f>
        <v>0</v>
      </c>
      <c r="N444" s="23">
        <v>0</v>
      </c>
      <c r="O444" s="23">
        <v>0</v>
      </c>
      <c r="P444" s="193"/>
    </row>
    <row r="445" spans="1:16" ht="30" customHeight="1">
      <c r="A445" s="171" t="s">
        <v>229</v>
      </c>
      <c r="B445" s="155" t="s">
        <v>51</v>
      </c>
      <c r="C445" s="36"/>
      <c r="D445" s="38" t="s">
        <v>1</v>
      </c>
      <c r="E445" s="17"/>
      <c r="F445" s="17"/>
      <c r="G445" s="17"/>
      <c r="H445" s="17"/>
      <c r="I445" s="17"/>
      <c r="J445" s="33">
        <v>0</v>
      </c>
      <c r="K445" s="22">
        <v>0</v>
      </c>
      <c r="L445" s="22">
        <v>0</v>
      </c>
      <c r="M445" s="22">
        <v>0</v>
      </c>
      <c r="N445" s="22">
        <v>0</v>
      </c>
      <c r="O445" s="22">
        <v>0</v>
      </c>
      <c r="P445" s="188"/>
    </row>
    <row r="446" spans="1:16" ht="30" customHeight="1">
      <c r="A446" s="172"/>
      <c r="B446" s="175"/>
      <c r="C446" s="36" t="s">
        <v>8</v>
      </c>
      <c r="D446" s="38" t="s">
        <v>5</v>
      </c>
      <c r="E446" s="18"/>
      <c r="F446" s="17"/>
      <c r="G446" s="17"/>
      <c r="H446" s="17"/>
      <c r="I446" s="17"/>
      <c r="J446" s="33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189"/>
    </row>
    <row r="447" spans="1:16" ht="30" customHeight="1">
      <c r="A447" s="172"/>
      <c r="B447" s="175"/>
      <c r="C447" s="36"/>
      <c r="D447" s="38" t="s">
        <v>6</v>
      </c>
      <c r="E447" s="17"/>
      <c r="F447" s="17"/>
      <c r="G447" s="17"/>
      <c r="H447" s="17"/>
      <c r="I447" s="17"/>
      <c r="J447" s="33">
        <v>0</v>
      </c>
      <c r="K447" s="22">
        <v>0</v>
      </c>
      <c r="L447" s="22">
        <v>0</v>
      </c>
      <c r="M447" s="22">
        <v>0</v>
      </c>
      <c r="N447" s="22">
        <v>0</v>
      </c>
      <c r="O447" s="22">
        <v>0</v>
      </c>
      <c r="P447" s="189"/>
    </row>
    <row r="448" spans="1:16" ht="30" customHeight="1">
      <c r="A448" s="172"/>
      <c r="B448" s="175"/>
      <c r="C448" s="36"/>
      <c r="D448" s="38" t="s">
        <v>0</v>
      </c>
      <c r="E448" s="17"/>
      <c r="F448" s="17"/>
      <c r="G448" s="17"/>
      <c r="H448" s="17"/>
      <c r="I448" s="17"/>
      <c r="J448" s="33">
        <v>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189"/>
    </row>
    <row r="449" spans="1:16" ht="30" customHeight="1">
      <c r="A449" s="173"/>
      <c r="B449" s="156"/>
      <c r="C449" s="36"/>
      <c r="D449" s="10" t="s">
        <v>7</v>
      </c>
      <c r="E449" s="17"/>
      <c r="F449" s="18"/>
      <c r="G449" s="18"/>
      <c r="H449" s="18"/>
      <c r="I449" s="18"/>
      <c r="J449" s="43">
        <f>SUM(J445:J448)</f>
        <v>0</v>
      </c>
      <c r="K449" s="23">
        <f>K445+K446+K447+K448</f>
        <v>0</v>
      </c>
      <c r="L449" s="23">
        <f>L445+L446+L447+L448</f>
        <v>0</v>
      </c>
      <c r="M449" s="23">
        <f>M445+M446+M447+M448</f>
        <v>0</v>
      </c>
      <c r="N449" s="23">
        <v>0</v>
      </c>
      <c r="O449" s="23">
        <v>0</v>
      </c>
      <c r="P449" s="193"/>
    </row>
    <row r="450" spans="1:16" ht="30" customHeight="1">
      <c r="A450" s="171" t="s">
        <v>230</v>
      </c>
      <c r="B450" s="155" t="s">
        <v>52</v>
      </c>
      <c r="C450" s="188" t="s">
        <v>112</v>
      </c>
      <c r="D450" s="38" t="s">
        <v>1</v>
      </c>
      <c r="E450" s="17" t="s">
        <v>82</v>
      </c>
      <c r="F450" s="17" t="s">
        <v>83</v>
      </c>
      <c r="G450" s="17" t="s">
        <v>21</v>
      </c>
      <c r="H450" s="17" t="s">
        <v>104</v>
      </c>
      <c r="I450" s="17" t="s">
        <v>105</v>
      </c>
      <c r="J450" s="33">
        <v>10000</v>
      </c>
      <c r="K450" s="22">
        <f>30000-30000</f>
        <v>0</v>
      </c>
      <c r="L450" s="22">
        <v>30000</v>
      </c>
      <c r="M450" s="22">
        <v>0</v>
      </c>
      <c r="N450" s="22">
        <v>0</v>
      </c>
      <c r="O450" s="22">
        <v>0</v>
      </c>
      <c r="P450" s="189" t="s">
        <v>164</v>
      </c>
    </row>
    <row r="451" spans="1:16" ht="30" customHeight="1">
      <c r="A451" s="172"/>
      <c r="B451" s="175"/>
      <c r="C451" s="189"/>
      <c r="D451" s="38" t="s">
        <v>5</v>
      </c>
      <c r="E451" s="18"/>
      <c r="F451" s="17"/>
      <c r="G451" s="17"/>
      <c r="H451" s="17"/>
      <c r="I451" s="17"/>
      <c r="J451" s="33">
        <v>0</v>
      </c>
      <c r="K451" s="99">
        <v>0</v>
      </c>
      <c r="L451" s="22">
        <v>0</v>
      </c>
      <c r="M451" s="22">
        <v>0</v>
      </c>
      <c r="N451" s="22">
        <v>0</v>
      </c>
      <c r="O451" s="22">
        <v>0</v>
      </c>
      <c r="P451" s="189"/>
    </row>
    <row r="452" spans="1:16" ht="30" customHeight="1">
      <c r="A452" s="172"/>
      <c r="B452" s="175"/>
      <c r="C452" s="189"/>
      <c r="D452" s="38" t="s">
        <v>6</v>
      </c>
      <c r="F452" s="17"/>
      <c r="G452" s="17"/>
      <c r="H452" s="17"/>
      <c r="I452" s="17"/>
      <c r="J452" s="33">
        <v>0</v>
      </c>
      <c r="K452" s="22">
        <v>0</v>
      </c>
      <c r="L452" s="22">
        <v>0</v>
      </c>
      <c r="M452" s="22">
        <v>0</v>
      </c>
      <c r="N452" s="22">
        <v>0</v>
      </c>
      <c r="O452" s="22">
        <v>0</v>
      </c>
      <c r="P452" s="189"/>
    </row>
    <row r="453" spans="1:16" ht="30" customHeight="1">
      <c r="A453" s="172"/>
      <c r="B453" s="175"/>
      <c r="C453" s="189"/>
      <c r="D453" s="38" t="s">
        <v>0</v>
      </c>
      <c r="E453" s="17"/>
      <c r="F453" s="17"/>
      <c r="G453" s="17"/>
      <c r="H453" s="17"/>
      <c r="I453" s="17"/>
      <c r="J453" s="33">
        <v>0</v>
      </c>
      <c r="K453" s="22">
        <v>0</v>
      </c>
      <c r="L453" s="22">
        <v>0</v>
      </c>
      <c r="M453" s="22">
        <v>0</v>
      </c>
      <c r="N453" s="22">
        <v>0</v>
      </c>
      <c r="O453" s="22">
        <v>0</v>
      </c>
      <c r="P453" s="189"/>
    </row>
    <row r="454" spans="1:16" ht="30" customHeight="1">
      <c r="A454" s="173"/>
      <c r="B454" s="156"/>
      <c r="C454" s="193"/>
      <c r="D454" s="10" t="s">
        <v>7</v>
      </c>
      <c r="E454" s="17"/>
      <c r="F454" s="18"/>
      <c r="G454" s="18"/>
      <c r="H454" s="18"/>
      <c r="I454" s="18"/>
      <c r="J454" s="43">
        <f>SUM(J450:J453)</f>
        <v>10000</v>
      </c>
      <c r="K454" s="23">
        <f>K450+K451+K452+K453</f>
        <v>0</v>
      </c>
      <c r="L454" s="23">
        <f>L450+L451+L452+L453</f>
        <v>30000</v>
      </c>
      <c r="M454" s="23">
        <f>M450+M451+M452+M453</f>
        <v>0</v>
      </c>
      <c r="N454" s="23">
        <v>0</v>
      </c>
      <c r="O454" s="23">
        <v>0</v>
      </c>
      <c r="P454" s="193"/>
    </row>
    <row r="455" spans="1:16" s="41" customFormat="1" ht="30" customHeight="1">
      <c r="A455" s="160" t="s">
        <v>231</v>
      </c>
      <c r="B455" s="163" t="s">
        <v>135</v>
      </c>
      <c r="C455" s="166" t="s">
        <v>113</v>
      </c>
      <c r="D455" s="25" t="s">
        <v>1</v>
      </c>
      <c r="E455" s="26" t="s">
        <v>82</v>
      </c>
      <c r="F455" s="26" t="s">
        <v>83</v>
      </c>
      <c r="G455" s="26" t="s">
        <v>21</v>
      </c>
      <c r="H455" s="26" t="s">
        <v>104</v>
      </c>
      <c r="I455" s="26" t="s">
        <v>128</v>
      </c>
      <c r="J455" s="46">
        <f>71909.46-820.26</f>
        <v>71089.20000000001</v>
      </c>
      <c r="K455" s="27">
        <v>71993.88</v>
      </c>
      <c r="L455" s="27">
        <v>0</v>
      </c>
      <c r="M455" s="27">
        <v>0</v>
      </c>
      <c r="N455" s="27">
        <v>0</v>
      </c>
      <c r="O455" s="27">
        <v>0</v>
      </c>
      <c r="P455" s="176" t="s">
        <v>162</v>
      </c>
    </row>
    <row r="456" spans="1:16" s="41" customFormat="1" ht="30" customHeight="1">
      <c r="A456" s="161"/>
      <c r="B456" s="164"/>
      <c r="C456" s="166"/>
      <c r="D456" s="25" t="s">
        <v>5</v>
      </c>
      <c r="E456" s="29"/>
      <c r="F456" s="26"/>
      <c r="G456" s="26"/>
      <c r="H456" s="26"/>
      <c r="I456" s="26"/>
      <c r="J456" s="46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176"/>
    </row>
    <row r="457" spans="1:16" s="41" customFormat="1" ht="30" customHeight="1">
      <c r="A457" s="161"/>
      <c r="B457" s="164"/>
      <c r="C457" s="166"/>
      <c r="D457" s="25" t="s">
        <v>6</v>
      </c>
      <c r="E457" s="26"/>
      <c r="F457" s="26"/>
      <c r="G457" s="26"/>
      <c r="H457" s="26"/>
      <c r="I457" s="26"/>
      <c r="J457" s="46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176"/>
    </row>
    <row r="458" spans="1:16" s="41" customFormat="1" ht="30" customHeight="1">
      <c r="A458" s="161"/>
      <c r="B458" s="164"/>
      <c r="C458" s="166"/>
      <c r="D458" s="25" t="s">
        <v>0</v>
      </c>
      <c r="E458" s="26"/>
      <c r="F458" s="26"/>
      <c r="G458" s="26"/>
      <c r="H458" s="26"/>
      <c r="I458" s="26"/>
      <c r="J458" s="46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176"/>
    </row>
    <row r="459" spans="1:16" s="41" customFormat="1" ht="30" customHeight="1">
      <c r="A459" s="162"/>
      <c r="B459" s="165"/>
      <c r="C459" s="166"/>
      <c r="D459" s="30" t="s">
        <v>7</v>
      </c>
      <c r="E459" s="26"/>
      <c r="F459" s="29"/>
      <c r="G459" s="29"/>
      <c r="H459" s="29"/>
      <c r="I459" s="29"/>
      <c r="J459" s="48">
        <f>SUM(J455:J458)</f>
        <v>71089.20000000001</v>
      </c>
      <c r="K459" s="31">
        <f>K456+K457+K458+K455</f>
        <v>71993.88</v>
      </c>
      <c r="L459" s="31">
        <f>L455+L456+L457+L458</f>
        <v>0</v>
      </c>
      <c r="M459" s="31">
        <f>M455+M456+M457+M458</f>
        <v>0</v>
      </c>
      <c r="N459" s="31">
        <v>0</v>
      </c>
      <c r="O459" s="31">
        <v>0</v>
      </c>
      <c r="P459" s="176"/>
    </row>
    <row r="460" spans="1:16" ht="30" customHeight="1">
      <c r="A460" s="171" t="s">
        <v>232</v>
      </c>
      <c r="B460" s="155" t="s">
        <v>53</v>
      </c>
      <c r="C460" s="188" t="s">
        <v>113</v>
      </c>
      <c r="D460" s="38" t="s">
        <v>1</v>
      </c>
      <c r="E460" s="17" t="s">
        <v>82</v>
      </c>
      <c r="F460" s="17" t="s">
        <v>83</v>
      </c>
      <c r="G460" s="17" t="s">
        <v>21</v>
      </c>
      <c r="H460" s="17" t="s">
        <v>104</v>
      </c>
      <c r="I460" s="17" t="s">
        <v>105</v>
      </c>
      <c r="J460" s="33">
        <v>30000</v>
      </c>
      <c r="K460" s="22">
        <v>0</v>
      </c>
      <c r="L460" s="22">
        <v>0</v>
      </c>
      <c r="M460" s="22">
        <v>0</v>
      </c>
      <c r="N460" s="22">
        <v>0</v>
      </c>
      <c r="O460" s="22">
        <v>0</v>
      </c>
      <c r="P460" s="188" t="s">
        <v>165</v>
      </c>
    </row>
    <row r="461" spans="1:16" ht="30" customHeight="1">
      <c r="A461" s="172"/>
      <c r="B461" s="175"/>
      <c r="C461" s="189"/>
      <c r="D461" s="38" t="s">
        <v>5</v>
      </c>
      <c r="E461" s="18"/>
      <c r="F461" s="17"/>
      <c r="G461" s="17"/>
      <c r="H461" s="17"/>
      <c r="I461" s="17"/>
      <c r="J461" s="33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189"/>
    </row>
    <row r="462" spans="1:16" ht="30" customHeight="1">
      <c r="A462" s="172"/>
      <c r="B462" s="175"/>
      <c r="C462" s="189"/>
      <c r="D462" s="38" t="s">
        <v>6</v>
      </c>
      <c r="E462" s="17"/>
      <c r="F462" s="17"/>
      <c r="G462" s="17"/>
      <c r="H462" s="17"/>
      <c r="I462" s="17"/>
      <c r="J462" s="33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189"/>
    </row>
    <row r="463" spans="1:16" ht="30" customHeight="1">
      <c r="A463" s="172"/>
      <c r="B463" s="175"/>
      <c r="C463" s="189"/>
      <c r="D463" s="38" t="s">
        <v>0</v>
      </c>
      <c r="E463" s="17"/>
      <c r="F463" s="17"/>
      <c r="G463" s="17"/>
      <c r="H463" s="17"/>
      <c r="I463" s="17"/>
      <c r="J463" s="33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189"/>
    </row>
    <row r="464" spans="1:16" ht="30" customHeight="1">
      <c r="A464" s="173"/>
      <c r="B464" s="156"/>
      <c r="C464" s="193"/>
      <c r="D464" s="10" t="s">
        <v>7</v>
      </c>
      <c r="E464" s="17"/>
      <c r="F464" s="18"/>
      <c r="G464" s="18"/>
      <c r="H464" s="18"/>
      <c r="I464" s="18"/>
      <c r="J464" s="43">
        <f>SUM(J460:J463)</f>
        <v>30000</v>
      </c>
      <c r="K464" s="23">
        <f>K460+K461+K462+K463</f>
        <v>0</v>
      </c>
      <c r="L464" s="23">
        <f>L460+L461+L462+L463</f>
        <v>0</v>
      </c>
      <c r="M464" s="23">
        <f>M460+M461+M462+M463</f>
        <v>0</v>
      </c>
      <c r="N464" s="23">
        <v>0</v>
      </c>
      <c r="O464" s="23">
        <v>0</v>
      </c>
      <c r="P464" s="193"/>
    </row>
    <row r="465" spans="1:16" ht="30" customHeight="1">
      <c r="A465" s="171" t="s">
        <v>233</v>
      </c>
      <c r="B465" s="155" t="s">
        <v>54</v>
      </c>
      <c r="C465" s="189" t="s">
        <v>113</v>
      </c>
      <c r="D465" s="38" t="s">
        <v>1</v>
      </c>
      <c r="E465" s="17" t="s">
        <v>82</v>
      </c>
      <c r="F465" s="17" t="s">
        <v>83</v>
      </c>
      <c r="G465" s="17" t="s">
        <v>21</v>
      </c>
      <c r="H465" s="17" t="s">
        <v>104</v>
      </c>
      <c r="I465" s="17" t="s">
        <v>105</v>
      </c>
      <c r="J465" s="33">
        <v>55000</v>
      </c>
      <c r="K465" s="22">
        <f>35000+10000</f>
        <v>45000</v>
      </c>
      <c r="L465" s="22">
        <v>35000</v>
      </c>
      <c r="M465" s="22">
        <v>0</v>
      </c>
      <c r="N465" s="22">
        <v>0</v>
      </c>
      <c r="O465" s="22">
        <v>0</v>
      </c>
      <c r="P465" s="188" t="s">
        <v>166</v>
      </c>
    </row>
    <row r="466" spans="1:16" ht="30" customHeight="1">
      <c r="A466" s="172"/>
      <c r="B466" s="175"/>
      <c r="C466" s="189"/>
      <c r="D466" s="38" t="s">
        <v>5</v>
      </c>
      <c r="E466" s="18"/>
      <c r="F466" s="17"/>
      <c r="G466" s="17"/>
      <c r="H466" s="17"/>
      <c r="I466" s="17"/>
      <c r="J466" s="33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189"/>
    </row>
    <row r="467" spans="1:16" ht="30" customHeight="1">
      <c r="A467" s="172"/>
      <c r="B467" s="175"/>
      <c r="C467" s="189"/>
      <c r="D467" s="38" t="s">
        <v>6</v>
      </c>
      <c r="F467" s="17"/>
      <c r="G467" s="17"/>
      <c r="H467" s="17"/>
      <c r="I467" s="17"/>
      <c r="J467" s="33">
        <v>0</v>
      </c>
      <c r="K467" s="22">
        <v>0</v>
      </c>
      <c r="L467" s="22">
        <v>0</v>
      </c>
      <c r="M467" s="22">
        <v>0</v>
      </c>
      <c r="N467" s="22">
        <v>0</v>
      </c>
      <c r="O467" s="22">
        <v>0</v>
      </c>
      <c r="P467" s="189"/>
    </row>
    <row r="468" spans="1:16" ht="30" customHeight="1">
      <c r="A468" s="172"/>
      <c r="B468" s="175"/>
      <c r="C468" s="189"/>
      <c r="D468" s="38" t="s">
        <v>0</v>
      </c>
      <c r="E468" s="17"/>
      <c r="F468" s="17"/>
      <c r="G468" s="17"/>
      <c r="H468" s="17"/>
      <c r="I468" s="17"/>
      <c r="J468" s="33">
        <v>0</v>
      </c>
      <c r="K468" s="22">
        <v>0</v>
      </c>
      <c r="L468" s="22">
        <v>0</v>
      </c>
      <c r="M468" s="22">
        <v>0</v>
      </c>
      <c r="N468" s="22">
        <v>0</v>
      </c>
      <c r="O468" s="22">
        <v>0</v>
      </c>
      <c r="P468" s="189"/>
    </row>
    <row r="469" spans="1:16" ht="30" customHeight="1">
      <c r="A469" s="173"/>
      <c r="B469" s="156"/>
      <c r="C469" s="193"/>
      <c r="D469" s="10" t="s">
        <v>7</v>
      </c>
      <c r="E469" s="17"/>
      <c r="F469" s="18"/>
      <c r="G469" s="18"/>
      <c r="H469" s="18"/>
      <c r="I469" s="18"/>
      <c r="J469" s="43">
        <f>SUM(J465:J468)</f>
        <v>55000</v>
      </c>
      <c r="K469" s="23">
        <f>K465+K466+K467+K468</f>
        <v>45000</v>
      </c>
      <c r="L469" s="23">
        <f>L465+L466+L467+L468</f>
        <v>35000</v>
      </c>
      <c r="M469" s="23">
        <f>M465+M466+M467+M468</f>
        <v>0</v>
      </c>
      <c r="N469" s="23">
        <v>0</v>
      </c>
      <c r="O469" s="23">
        <v>0</v>
      </c>
      <c r="P469" s="193"/>
    </row>
    <row r="470" spans="1:16" ht="30" customHeight="1">
      <c r="A470" s="171" t="s">
        <v>234</v>
      </c>
      <c r="B470" s="155" t="s">
        <v>55</v>
      </c>
      <c r="C470" s="36"/>
      <c r="D470" s="38" t="s">
        <v>1</v>
      </c>
      <c r="E470" s="17"/>
      <c r="F470" s="17"/>
      <c r="G470" s="17"/>
      <c r="H470" s="17"/>
      <c r="I470" s="17"/>
      <c r="J470" s="33">
        <f>30000-30000</f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180" t="s">
        <v>167</v>
      </c>
    </row>
    <row r="471" spans="1:16" ht="30" customHeight="1">
      <c r="A471" s="172"/>
      <c r="B471" s="175"/>
      <c r="C471" s="36"/>
      <c r="D471" s="38" t="s">
        <v>5</v>
      </c>
      <c r="E471" s="18"/>
      <c r="F471" s="17"/>
      <c r="G471" s="17"/>
      <c r="H471" s="17"/>
      <c r="I471" s="17"/>
      <c r="J471" s="33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180"/>
    </row>
    <row r="472" spans="1:16" ht="30" customHeight="1">
      <c r="A472" s="172"/>
      <c r="B472" s="175"/>
      <c r="C472" s="36" t="s">
        <v>113</v>
      </c>
      <c r="D472" s="38" t="s">
        <v>6</v>
      </c>
      <c r="E472" s="17"/>
      <c r="F472" s="17"/>
      <c r="G472" s="17"/>
      <c r="H472" s="17"/>
      <c r="I472" s="17"/>
      <c r="J472" s="33">
        <v>0</v>
      </c>
      <c r="K472" s="22">
        <v>0</v>
      </c>
      <c r="L472" s="22">
        <v>0</v>
      </c>
      <c r="M472" s="22">
        <v>0</v>
      </c>
      <c r="N472" s="22">
        <v>0</v>
      </c>
      <c r="O472" s="22">
        <v>0</v>
      </c>
      <c r="P472" s="180"/>
    </row>
    <row r="473" spans="1:16" ht="30" customHeight="1">
      <c r="A473" s="172"/>
      <c r="B473" s="175"/>
      <c r="C473" s="36"/>
      <c r="D473" s="38" t="s">
        <v>0</v>
      </c>
      <c r="E473" s="17"/>
      <c r="F473" s="17"/>
      <c r="G473" s="17"/>
      <c r="H473" s="17"/>
      <c r="I473" s="17"/>
      <c r="J473" s="33">
        <v>0</v>
      </c>
      <c r="K473" s="22">
        <v>0</v>
      </c>
      <c r="L473" s="22">
        <v>0</v>
      </c>
      <c r="M473" s="22">
        <v>0</v>
      </c>
      <c r="N473" s="22">
        <v>0</v>
      </c>
      <c r="O473" s="22">
        <v>0</v>
      </c>
      <c r="P473" s="180"/>
    </row>
    <row r="474" spans="1:16" ht="30" customHeight="1">
      <c r="A474" s="173"/>
      <c r="B474" s="156"/>
      <c r="C474" s="36"/>
      <c r="D474" s="10" t="s">
        <v>7</v>
      </c>
      <c r="E474" s="17"/>
      <c r="F474" s="18"/>
      <c r="G474" s="18"/>
      <c r="H474" s="18"/>
      <c r="I474" s="18"/>
      <c r="J474" s="43">
        <f>SUM(J470:J473)</f>
        <v>0</v>
      </c>
      <c r="K474" s="23">
        <f>K470+K471+K472+K473</f>
        <v>0</v>
      </c>
      <c r="L474" s="23">
        <f>L470+L471+L472+L473</f>
        <v>0</v>
      </c>
      <c r="M474" s="23">
        <f>M470+M471+M472+M473</f>
        <v>0</v>
      </c>
      <c r="N474" s="23">
        <v>0</v>
      </c>
      <c r="O474" s="23">
        <v>0</v>
      </c>
      <c r="P474" s="180"/>
    </row>
    <row r="475" spans="1:16" ht="30" customHeight="1">
      <c r="A475" s="171" t="s">
        <v>235</v>
      </c>
      <c r="B475" s="155" t="s">
        <v>56</v>
      </c>
      <c r="C475" s="170" t="s">
        <v>115</v>
      </c>
      <c r="D475" s="38" t="s">
        <v>1</v>
      </c>
      <c r="E475" s="17" t="s">
        <v>82</v>
      </c>
      <c r="F475" s="17" t="s">
        <v>83</v>
      </c>
      <c r="G475" s="17" t="s">
        <v>21</v>
      </c>
      <c r="H475" s="17" t="s">
        <v>104</v>
      </c>
      <c r="I475" s="17" t="s">
        <v>105</v>
      </c>
      <c r="J475" s="33">
        <f>453519.58-455</f>
        <v>453064.58</v>
      </c>
      <c r="K475" s="22">
        <v>83350</v>
      </c>
      <c r="L475" s="22">
        <v>83350</v>
      </c>
      <c r="M475" s="22">
        <v>0</v>
      </c>
      <c r="N475" s="22">
        <v>0</v>
      </c>
      <c r="O475" s="22">
        <v>0</v>
      </c>
      <c r="P475" s="188" t="s">
        <v>168</v>
      </c>
    </row>
    <row r="476" spans="1:16" ht="30" customHeight="1">
      <c r="A476" s="172"/>
      <c r="B476" s="175"/>
      <c r="C476" s="170"/>
      <c r="D476" s="38" t="s">
        <v>5</v>
      </c>
      <c r="E476" s="18"/>
      <c r="F476" s="17"/>
      <c r="G476" s="17"/>
      <c r="H476" s="17"/>
      <c r="I476" s="17"/>
      <c r="J476" s="33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189"/>
    </row>
    <row r="477" spans="1:16" ht="30" customHeight="1">
      <c r="A477" s="172"/>
      <c r="B477" s="175"/>
      <c r="C477" s="170"/>
      <c r="D477" s="38" t="s">
        <v>6</v>
      </c>
      <c r="F477" s="17"/>
      <c r="G477" s="17"/>
      <c r="H477" s="17"/>
      <c r="I477" s="17"/>
      <c r="J477" s="33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189"/>
    </row>
    <row r="478" spans="1:16" ht="30" customHeight="1">
      <c r="A478" s="172"/>
      <c r="B478" s="175"/>
      <c r="C478" s="170"/>
      <c r="D478" s="38" t="s">
        <v>0</v>
      </c>
      <c r="E478" s="17"/>
      <c r="F478" s="17"/>
      <c r="G478" s="17"/>
      <c r="H478" s="17"/>
      <c r="I478" s="17"/>
      <c r="J478" s="33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189"/>
    </row>
    <row r="479" spans="1:16" ht="30" customHeight="1">
      <c r="A479" s="173"/>
      <c r="B479" s="156"/>
      <c r="C479" s="170"/>
      <c r="D479" s="10" t="s">
        <v>7</v>
      </c>
      <c r="E479" s="17"/>
      <c r="F479" s="18"/>
      <c r="G479" s="18"/>
      <c r="H479" s="18"/>
      <c r="I479" s="18"/>
      <c r="J479" s="43">
        <f>SUM(J475:J478)</f>
        <v>453064.58</v>
      </c>
      <c r="K479" s="23">
        <f>K475+K476+K477+K478</f>
        <v>83350</v>
      </c>
      <c r="L479" s="23">
        <f>L475+L476+L477+L478</f>
        <v>83350</v>
      </c>
      <c r="M479" s="23">
        <f>M475+M476+M477+M478</f>
        <v>0</v>
      </c>
      <c r="N479" s="23">
        <v>0</v>
      </c>
      <c r="O479" s="23">
        <v>0</v>
      </c>
      <c r="P479" s="193"/>
    </row>
    <row r="480" spans="1:16" ht="30" customHeight="1">
      <c r="A480" s="171" t="s">
        <v>236</v>
      </c>
      <c r="B480" s="155" t="s">
        <v>57</v>
      </c>
      <c r="C480" s="188" t="s">
        <v>113</v>
      </c>
      <c r="D480" s="38" t="s">
        <v>1</v>
      </c>
      <c r="E480" s="17"/>
      <c r="F480" s="17"/>
      <c r="G480" s="17"/>
      <c r="H480" s="17"/>
      <c r="I480" s="17"/>
      <c r="J480" s="33">
        <v>0</v>
      </c>
      <c r="K480" s="22">
        <v>0</v>
      </c>
      <c r="L480" s="22">
        <v>0</v>
      </c>
      <c r="M480" s="22">
        <v>0</v>
      </c>
      <c r="N480" s="22">
        <v>0</v>
      </c>
      <c r="O480" s="22">
        <v>0</v>
      </c>
      <c r="P480" s="188"/>
    </row>
    <row r="481" spans="1:16" ht="30" customHeight="1">
      <c r="A481" s="172"/>
      <c r="B481" s="175"/>
      <c r="C481" s="189"/>
      <c r="D481" s="38" t="s">
        <v>5</v>
      </c>
      <c r="E481" s="18"/>
      <c r="F481" s="17"/>
      <c r="G481" s="17"/>
      <c r="H481" s="17"/>
      <c r="I481" s="17"/>
      <c r="J481" s="33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189"/>
    </row>
    <row r="482" spans="1:16" ht="30" customHeight="1">
      <c r="A482" s="172"/>
      <c r="B482" s="175"/>
      <c r="C482" s="189"/>
      <c r="D482" s="38" t="s">
        <v>6</v>
      </c>
      <c r="E482" s="17"/>
      <c r="F482" s="17"/>
      <c r="G482" s="17"/>
      <c r="H482" s="17"/>
      <c r="I482" s="17"/>
      <c r="J482" s="33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189"/>
    </row>
    <row r="483" spans="1:16" ht="30" customHeight="1">
      <c r="A483" s="172"/>
      <c r="B483" s="175"/>
      <c r="C483" s="189"/>
      <c r="D483" s="38" t="s">
        <v>0</v>
      </c>
      <c r="E483" s="17"/>
      <c r="F483" s="17"/>
      <c r="G483" s="17"/>
      <c r="H483" s="17"/>
      <c r="I483" s="17"/>
      <c r="J483" s="33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189"/>
    </row>
    <row r="484" spans="1:16" ht="30" customHeight="1">
      <c r="A484" s="173"/>
      <c r="B484" s="156"/>
      <c r="C484" s="193"/>
      <c r="D484" s="10" t="s">
        <v>7</v>
      </c>
      <c r="E484" s="17"/>
      <c r="F484" s="18"/>
      <c r="G484" s="18"/>
      <c r="H484" s="18"/>
      <c r="I484" s="18"/>
      <c r="J484" s="43">
        <f>SUM(J480:J483)</f>
        <v>0</v>
      </c>
      <c r="K484" s="23">
        <f>K480+K481+K482+K483</f>
        <v>0</v>
      </c>
      <c r="L484" s="23">
        <f>L480+L481+L482+L483</f>
        <v>0</v>
      </c>
      <c r="M484" s="23">
        <f>M480+M481+M482+M483</f>
        <v>0</v>
      </c>
      <c r="N484" s="23">
        <v>0</v>
      </c>
      <c r="O484" s="23">
        <v>0</v>
      </c>
      <c r="P484" s="193"/>
    </row>
    <row r="485" spans="1:16" ht="30" customHeight="1">
      <c r="A485" s="171" t="s">
        <v>237</v>
      </c>
      <c r="B485" s="155" t="s">
        <v>58</v>
      </c>
      <c r="C485" s="188" t="s">
        <v>8</v>
      </c>
      <c r="D485" s="38" t="s">
        <v>1</v>
      </c>
      <c r="E485" s="17" t="s">
        <v>106</v>
      </c>
      <c r="F485" s="17" t="s">
        <v>83</v>
      </c>
      <c r="G485" s="17" t="s">
        <v>21</v>
      </c>
      <c r="H485" s="17" t="s">
        <v>104</v>
      </c>
      <c r="I485" s="17" t="s">
        <v>105</v>
      </c>
      <c r="J485" s="33">
        <v>0</v>
      </c>
      <c r="K485" s="22">
        <v>5000</v>
      </c>
      <c r="L485" s="22">
        <v>5000</v>
      </c>
      <c r="M485" s="22">
        <v>0</v>
      </c>
      <c r="N485" s="22">
        <v>0</v>
      </c>
      <c r="O485" s="22">
        <v>0</v>
      </c>
      <c r="P485" s="188"/>
    </row>
    <row r="486" spans="1:16" ht="30" customHeight="1">
      <c r="A486" s="172"/>
      <c r="B486" s="175"/>
      <c r="C486" s="189"/>
      <c r="D486" s="38" t="s">
        <v>5</v>
      </c>
      <c r="E486" s="18"/>
      <c r="F486" s="17"/>
      <c r="G486" s="17"/>
      <c r="H486" s="17"/>
      <c r="I486" s="17"/>
      <c r="J486" s="33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189"/>
    </row>
    <row r="487" spans="1:16" ht="30" customHeight="1">
      <c r="A487" s="172"/>
      <c r="B487" s="175"/>
      <c r="C487" s="189"/>
      <c r="D487" s="38" t="s">
        <v>6</v>
      </c>
      <c r="E487" s="17"/>
      <c r="F487" s="17"/>
      <c r="G487" s="17"/>
      <c r="H487" s="17"/>
      <c r="I487" s="17"/>
      <c r="J487" s="33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189"/>
    </row>
    <row r="488" spans="1:16" ht="30" customHeight="1">
      <c r="A488" s="172"/>
      <c r="B488" s="175"/>
      <c r="C488" s="189"/>
      <c r="D488" s="38" t="s">
        <v>0</v>
      </c>
      <c r="E488" s="17"/>
      <c r="F488" s="17"/>
      <c r="G488" s="17"/>
      <c r="H488" s="17"/>
      <c r="I488" s="17"/>
      <c r="J488" s="33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189"/>
    </row>
    <row r="489" spans="1:16" ht="30" customHeight="1">
      <c r="A489" s="173"/>
      <c r="B489" s="156"/>
      <c r="C489" s="193"/>
      <c r="D489" s="10" t="s">
        <v>7</v>
      </c>
      <c r="E489" s="17"/>
      <c r="F489" s="18"/>
      <c r="G489" s="18"/>
      <c r="H489" s="18"/>
      <c r="I489" s="18"/>
      <c r="J489" s="43">
        <f>SUM(J485:J488)</f>
        <v>0</v>
      </c>
      <c r="K489" s="23">
        <f>K485+K486+K487+K488</f>
        <v>5000</v>
      </c>
      <c r="L489" s="23">
        <f>L485+L486+L487+L488</f>
        <v>5000</v>
      </c>
      <c r="M489" s="23">
        <f>M485+M486+M487+M488</f>
        <v>0</v>
      </c>
      <c r="N489" s="23">
        <v>0</v>
      </c>
      <c r="O489" s="23">
        <v>0</v>
      </c>
      <c r="P489" s="193"/>
    </row>
    <row r="490" spans="1:16" ht="30" customHeight="1">
      <c r="A490" s="171" t="s">
        <v>238</v>
      </c>
      <c r="B490" s="155" t="s">
        <v>59</v>
      </c>
      <c r="C490" s="170" t="s">
        <v>115</v>
      </c>
      <c r="D490" s="155" t="s">
        <v>1</v>
      </c>
      <c r="E490" s="17" t="s">
        <v>106</v>
      </c>
      <c r="F490" s="17" t="s">
        <v>83</v>
      </c>
      <c r="G490" s="17" t="s">
        <v>21</v>
      </c>
      <c r="H490" s="17" t="s">
        <v>104</v>
      </c>
      <c r="I490" s="17" t="s">
        <v>105</v>
      </c>
      <c r="J490" s="33">
        <v>20000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180" t="s">
        <v>161</v>
      </c>
    </row>
    <row r="491" spans="1:16" ht="30" customHeight="1">
      <c r="A491" s="174"/>
      <c r="B491" s="175"/>
      <c r="C491" s="170"/>
      <c r="D491" s="156"/>
      <c r="E491" s="17" t="s">
        <v>82</v>
      </c>
      <c r="F491" s="17" t="s">
        <v>83</v>
      </c>
      <c r="G491" s="17" t="s">
        <v>21</v>
      </c>
      <c r="H491" s="17" t="s">
        <v>104</v>
      </c>
      <c r="I491" s="17" t="s">
        <v>105</v>
      </c>
      <c r="J491" s="33">
        <v>167860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180"/>
    </row>
    <row r="492" spans="1:16" ht="30" customHeight="1">
      <c r="A492" s="172"/>
      <c r="B492" s="175"/>
      <c r="C492" s="170"/>
      <c r="D492" s="38" t="s">
        <v>5</v>
      </c>
      <c r="E492" s="6"/>
      <c r="F492" s="17"/>
      <c r="G492" s="17"/>
      <c r="H492" s="17"/>
      <c r="I492" s="17"/>
      <c r="J492" s="33">
        <v>0</v>
      </c>
      <c r="K492" s="22">
        <v>0</v>
      </c>
      <c r="L492" s="22">
        <v>0</v>
      </c>
      <c r="M492" s="22">
        <v>0</v>
      </c>
      <c r="N492" s="22">
        <v>0</v>
      </c>
      <c r="O492" s="22">
        <v>0</v>
      </c>
      <c r="P492" s="180"/>
    </row>
    <row r="493" spans="1:16" ht="30" customHeight="1">
      <c r="A493" s="172"/>
      <c r="B493" s="175"/>
      <c r="C493" s="170"/>
      <c r="D493" s="38" t="s">
        <v>6</v>
      </c>
      <c r="F493" s="17"/>
      <c r="G493" s="17"/>
      <c r="H493" s="17"/>
      <c r="I493" s="17"/>
      <c r="J493" s="33">
        <v>0</v>
      </c>
      <c r="K493" s="22">
        <v>0</v>
      </c>
      <c r="L493" s="22">
        <v>0</v>
      </c>
      <c r="M493" s="22">
        <v>0</v>
      </c>
      <c r="N493" s="22">
        <v>0</v>
      </c>
      <c r="O493" s="22">
        <v>0</v>
      </c>
      <c r="P493" s="180"/>
    </row>
    <row r="494" spans="1:16" ht="30" customHeight="1">
      <c r="A494" s="172"/>
      <c r="B494" s="175"/>
      <c r="C494" s="170"/>
      <c r="D494" s="38" t="s">
        <v>0</v>
      </c>
      <c r="E494" s="17"/>
      <c r="F494" s="17"/>
      <c r="G494" s="17"/>
      <c r="H494" s="17"/>
      <c r="I494" s="17"/>
      <c r="J494" s="33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180"/>
    </row>
    <row r="495" spans="1:16" ht="30" customHeight="1">
      <c r="A495" s="173"/>
      <c r="B495" s="156"/>
      <c r="C495" s="170"/>
      <c r="D495" s="10" t="s">
        <v>7</v>
      </c>
      <c r="E495" s="17"/>
      <c r="F495" s="18"/>
      <c r="G495" s="18"/>
      <c r="H495" s="18"/>
      <c r="I495" s="18"/>
      <c r="J495" s="43">
        <f>SUM(J490:J494)</f>
        <v>187860</v>
      </c>
      <c r="K495" s="23">
        <f>K490+K492+K493+K494</f>
        <v>0</v>
      </c>
      <c r="L495" s="23">
        <f>L490+L492+L493+L494</f>
        <v>0</v>
      </c>
      <c r="M495" s="23">
        <f>M490+M492+M493+M494</f>
        <v>0</v>
      </c>
      <c r="N495" s="23">
        <v>0</v>
      </c>
      <c r="O495" s="23">
        <v>0</v>
      </c>
      <c r="P495" s="180"/>
    </row>
    <row r="496" spans="1:16" ht="30" customHeight="1">
      <c r="A496" s="171" t="s">
        <v>239</v>
      </c>
      <c r="B496" s="155" t="s">
        <v>60</v>
      </c>
      <c r="C496" s="188" t="s">
        <v>113</v>
      </c>
      <c r="D496" s="38" t="s">
        <v>1</v>
      </c>
      <c r="E496" s="17" t="s">
        <v>82</v>
      </c>
      <c r="F496" s="17" t="s">
        <v>83</v>
      </c>
      <c r="G496" s="17" t="s">
        <v>21</v>
      </c>
      <c r="H496" s="17" t="s">
        <v>104</v>
      </c>
      <c r="I496" s="17" t="s">
        <v>105</v>
      </c>
      <c r="J496" s="33">
        <v>10000</v>
      </c>
      <c r="K496" s="22">
        <v>0</v>
      </c>
      <c r="L496" s="22">
        <v>10000</v>
      </c>
      <c r="M496" s="22">
        <v>0</v>
      </c>
      <c r="N496" s="22">
        <v>0</v>
      </c>
      <c r="O496" s="22">
        <v>0</v>
      </c>
      <c r="P496" s="188" t="s">
        <v>169</v>
      </c>
    </row>
    <row r="497" spans="1:16" ht="30" customHeight="1">
      <c r="A497" s="172"/>
      <c r="B497" s="175"/>
      <c r="C497" s="189"/>
      <c r="D497" s="38" t="s">
        <v>5</v>
      </c>
      <c r="E497" s="18"/>
      <c r="F497" s="17"/>
      <c r="G497" s="17"/>
      <c r="H497" s="17"/>
      <c r="I497" s="17"/>
      <c r="J497" s="33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189"/>
    </row>
    <row r="498" spans="1:16" ht="30" customHeight="1">
      <c r="A498" s="172"/>
      <c r="B498" s="175"/>
      <c r="C498" s="189"/>
      <c r="D498" s="38" t="s">
        <v>6</v>
      </c>
      <c r="F498" s="17"/>
      <c r="G498" s="17"/>
      <c r="H498" s="17"/>
      <c r="I498" s="17"/>
      <c r="J498" s="33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189"/>
    </row>
    <row r="499" spans="1:16" ht="30" customHeight="1">
      <c r="A499" s="172"/>
      <c r="B499" s="175"/>
      <c r="C499" s="189"/>
      <c r="D499" s="38" t="s">
        <v>0</v>
      </c>
      <c r="E499" s="17"/>
      <c r="F499" s="17"/>
      <c r="G499" s="17"/>
      <c r="H499" s="17"/>
      <c r="I499" s="17"/>
      <c r="J499" s="33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189"/>
    </row>
    <row r="500" spans="1:16" ht="30" customHeight="1">
      <c r="A500" s="173"/>
      <c r="B500" s="156"/>
      <c r="C500" s="193"/>
      <c r="D500" s="10" t="s">
        <v>7</v>
      </c>
      <c r="E500" s="17"/>
      <c r="F500" s="18"/>
      <c r="G500" s="18"/>
      <c r="H500" s="18"/>
      <c r="I500" s="18"/>
      <c r="J500" s="43">
        <f>SUM(J496:J499)</f>
        <v>10000</v>
      </c>
      <c r="K500" s="23">
        <f>K496+K497+K498+K499</f>
        <v>0</v>
      </c>
      <c r="L500" s="23">
        <f>L496+L497+L498+L499</f>
        <v>10000</v>
      </c>
      <c r="M500" s="23">
        <f>M496+M497+M498+M499</f>
        <v>0</v>
      </c>
      <c r="N500" s="23">
        <v>0</v>
      </c>
      <c r="O500" s="23">
        <v>0</v>
      </c>
      <c r="P500" s="193"/>
    </row>
    <row r="501" spans="1:16" ht="30" customHeight="1">
      <c r="A501" s="171" t="s">
        <v>240</v>
      </c>
      <c r="B501" s="155" t="s">
        <v>61</v>
      </c>
      <c r="C501" s="188" t="s">
        <v>113</v>
      </c>
      <c r="D501" s="38" t="s">
        <v>1</v>
      </c>
      <c r="E501" s="17"/>
      <c r="F501" s="17"/>
      <c r="G501" s="17"/>
      <c r="H501" s="17"/>
      <c r="I501" s="17"/>
      <c r="J501" s="33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188"/>
    </row>
    <row r="502" spans="1:16" ht="30" customHeight="1">
      <c r="A502" s="172"/>
      <c r="B502" s="175"/>
      <c r="C502" s="189"/>
      <c r="D502" s="38" t="s">
        <v>5</v>
      </c>
      <c r="E502" s="18"/>
      <c r="F502" s="17"/>
      <c r="G502" s="17"/>
      <c r="H502" s="17"/>
      <c r="I502" s="17"/>
      <c r="J502" s="33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189"/>
    </row>
    <row r="503" spans="1:16" ht="30" customHeight="1">
      <c r="A503" s="172"/>
      <c r="B503" s="175"/>
      <c r="C503" s="189"/>
      <c r="D503" s="38" t="s">
        <v>6</v>
      </c>
      <c r="E503" s="17"/>
      <c r="F503" s="17"/>
      <c r="G503" s="17"/>
      <c r="H503" s="17"/>
      <c r="I503" s="17"/>
      <c r="J503" s="33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189"/>
    </row>
    <row r="504" spans="1:16" ht="30" customHeight="1">
      <c r="A504" s="172"/>
      <c r="B504" s="175"/>
      <c r="C504" s="189"/>
      <c r="D504" s="38" t="s">
        <v>0</v>
      </c>
      <c r="E504" s="17"/>
      <c r="F504" s="17"/>
      <c r="G504" s="17"/>
      <c r="H504" s="17"/>
      <c r="I504" s="17"/>
      <c r="J504" s="33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189"/>
    </row>
    <row r="505" spans="1:16" ht="30" customHeight="1">
      <c r="A505" s="173"/>
      <c r="B505" s="156"/>
      <c r="C505" s="193"/>
      <c r="D505" s="10" t="s">
        <v>7</v>
      </c>
      <c r="E505" s="17"/>
      <c r="F505" s="18"/>
      <c r="G505" s="18"/>
      <c r="H505" s="18"/>
      <c r="I505" s="18"/>
      <c r="J505" s="43">
        <f>SUM(J501:J504)</f>
        <v>0</v>
      </c>
      <c r="K505" s="23">
        <f>K501+K502+K503+K504</f>
        <v>0</v>
      </c>
      <c r="L505" s="23">
        <f>L501+L502+L503+L504</f>
        <v>0</v>
      </c>
      <c r="M505" s="23">
        <f>M501+M502+M503+M504</f>
        <v>0</v>
      </c>
      <c r="N505" s="23">
        <v>0</v>
      </c>
      <c r="O505" s="23">
        <v>0</v>
      </c>
      <c r="P505" s="189"/>
    </row>
    <row r="506" spans="1:16" ht="30" customHeight="1">
      <c r="A506" s="171" t="s">
        <v>241</v>
      </c>
      <c r="B506" s="155" t="s">
        <v>62</v>
      </c>
      <c r="C506" s="188" t="s">
        <v>113</v>
      </c>
      <c r="D506" s="38" t="s">
        <v>1</v>
      </c>
      <c r="E506" s="17" t="s">
        <v>82</v>
      </c>
      <c r="F506" s="17" t="s">
        <v>83</v>
      </c>
      <c r="G506" s="17" t="s">
        <v>21</v>
      </c>
      <c r="H506" s="17" t="s">
        <v>104</v>
      </c>
      <c r="I506" s="17" t="s">
        <v>109</v>
      </c>
      <c r="J506" s="33">
        <v>10000</v>
      </c>
      <c r="K506" s="22">
        <v>10000</v>
      </c>
      <c r="L506" s="22">
        <v>10000</v>
      </c>
      <c r="M506" s="22">
        <v>0</v>
      </c>
      <c r="N506" s="22">
        <v>0</v>
      </c>
      <c r="O506" s="22">
        <v>0</v>
      </c>
      <c r="P506" s="180" t="s">
        <v>170</v>
      </c>
    </row>
    <row r="507" spans="1:16" ht="30" customHeight="1">
      <c r="A507" s="172"/>
      <c r="B507" s="175"/>
      <c r="C507" s="189"/>
      <c r="D507" s="38" t="s">
        <v>5</v>
      </c>
      <c r="E507" s="18"/>
      <c r="F507" s="17"/>
      <c r="G507" s="17"/>
      <c r="H507" s="17"/>
      <c r="I507" s="17"/>
      <c r="J507" s="33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180"/>
    </row>
    <row r="508" spans="1:16" ht="30" customHeight="1">
      <c r="A508" s="172"/>
      <c r="B508" s="175"/>
      <c r="C508" s="189"/>
      <c r="D508" s="38" t="s">
        <v>6</v>
      </c>
      <c r="F508" s="17"/>
      <c r="G508" s="17"/>
      <c r="H508" s="17"/>
      <c r="I508" s="17"/>
      <c r="J508" s="33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180"/>
    </row>
    <row r="509" spans="1:16" ht="30" customHeight="1">
      <c r="A509" s="172"/>
      <c r="B509" s="175"/>
      <c r="C509" s="189"/>
      <c r="D509" s="38" t="s">
        <v>0</v>
      </c>
      <c r="E509" s="17"/>
      <c r="F509" s="17"/>
      <c r="G509" s="17"/>
      <c r="H509" s="17"/>
      <c r="I509" s="17"/>
      <c r="J509" s="33">
        <v>0</v>
      </c>
      <c r="K509" s="22">
        <v>0</v>
      </c>
      <c r="L509" s="22">
        <v>0</v>
      </c>
      <c r="M509" s="22">
        <v>0</v>
      </c>
      <c r="N509" s="22">
        <v>0</v>
      </c>
      <c r="O509" s="22">
        <v>0</v>
      </c>
      <c r="P509" s="180"/>
    </row>
    <row r="510" spans="1:16" ht="30" customHeight="1">
      <c r="A510" s="173"/>
      <c r="B510" s="156"/>
      <c r="C510" s="193"/>
      <c r="D510" s="10" t="s">
        <v>7</v>
      </c>
      <c r="E510" s="17"/>
      <c r="F510" s="18"/>
      <c r="G510" s="18"/>
      <c r="H510" s="18"/>
      <c r="I510" s="18"/>
      <c r="J510" s="43">
        <f>SUM(J506:J509)</f>
        <v>10000</v>
      </c>
      <c r="K510" s="23">
        <f>K506+K507+K508+K509</f>
        <v>10000</v>
      </c>
      <c r="L510" s="23">
        <f>L506+L507+L508+L509</f>
        <v>10000</v>
      </c>
      <c r="M510" s="23">
        <f>M506+M507+M508+M509</f>
        <v>0</v>
      </c>
      <c r="N510" s="23">
        <v>0</v>
      </c>
      <c r="O510" s="23">
        <v>0</v>
      </c>
      <c r="P510" s="180"/>
    </row>
    <row r="511" spans="1:151" s="7" customFormat="1" ht="30" customHeight="1">
      <c r="A511" s="171" t="s">
        <v>242</v>
      </c>
      <c r="B511" s="155" t="s">
        <v>202</v>
      </c>
      <c r="C511" s="188" t="s">
        <v>113</v>
      </c>
      <c r="D511" s="38" t="s">
        <v>1</v>
      </c>
      <c r="E511" s="17" t="s">
        <v>82</v>
      </c>
      <c r="F511" s="17" t="s">
        <v>83</v>
      </c>
      <c r="G511" s="17" t="s">
        <v>21</v>
      </c>
      <c r="H511" s="17" t="s">
        <v>104</v>
      </c>
      <c r="I511" s="17" t="s">
        <v>105</v>
      </c>
      <c r="J511" s="33">
        <v>0</v>
      </c>
      <c r="K511" s="22">
        <v>30000</v>
      </c>
      <c r="L511" s="22">
        <v>0</v>
      </c>
      <c r="M511" s="22">
        <v>0</v>
      </c>
      <c r="N511" s="22">
        <v>0</v>
      </c>
      <c r="O511" s="22">
        <v>0</v>
      </c>
      <c r="P511" s="180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</row>
    <row r="512" spans="1:151" s="7" customFormat="1" ht="30" customHeight="1">
      <c r="A512" s="172"/>
      <c r="B512" s="175"/>
      <c r="C512" s="189"/>
      <c r="D512" s="38" t="s">
        <v>5</v>
      </c>
      <c r="E512" s="18"/>
      <c r="F512" s="17"/>
      <c r="G512" s="17"/>
      <c r="H512" s="17"/>
      <c r="I512" s="17"/>
      <c r="J512" s="33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180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</row>
    <row r="513" spans="1:151" s="7" customFormat="1" ht="30" customHeight="1">
      <c r="A513" s="172"/>
      <c r="B513" s="175"/>
      <c r="C513" s="189"/>
      <c r="D513" s="38" t="s">
        <v>6</v>
      </c>
      <c r="E513" s="17"/>
      <c r="F513" s="17"/>
      <c r="G513" s="17"/>
      <c r="H513" s="17"/>
      <c r="I513" s="17"/>
      <c r="J513" s="33">
        <v>0</v>
      </c>
      <c r="K513" s="22">
        <v>0</v>
      </c>
      <c r="L513" s="22">
        <v>0</v>
      </c>
      <c r="M513" s="22">
        <v>0</v>
      </c>
      <c r="N513" s="22">
        <v>0</v>
      </c>
      <c r="O513" s="22">
        <v>0</v>
      </c>
      <c r="P513" s="180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</row>
    <row r="514" spans="1:151" s="7" customFormat="1" ht="30" customHeight="1">
      <c r="A514" s="172"/>
      <c r="B514" s="175"/>
      <c r="C514" s="189"/>
      <c r="D514" s="38" t="s">
        <v>0</v>
      </c>
      <c r="E514" s="17"/>
      <c r="F514" s="17"/>
      <c r="G514" s="17"/>
      <c r="H514" s="17"/>
      <c r="I514" s="17"/>
      <c r="J514" s="33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180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</row>
    <row r="515" spans="1:151" s="7" customFormat="1" ht="30" customHeight="1">
      <c r="A515" s="173"/>
      <c r="B515" s="156"/>
      <c r="C515" s="193"/>
      <c r="D515" s="10" t="s">
        <v>7</v>
      </c>
      <c r="E515" s="17"/>
      <c r="F515" s="18"/>
      <c r="G515" s="18"/>
      <c r="H515" s="18"/>
      <c r="I515" s="18"/>
      <c r="J515" s="43">
        <f>SUM(J511:J514)</f>
        <v>0</v>
      </c>
      <c r="K515" s="23">
        <f>K511+K512+K513+K514</f>
        <v>30000</v>
      </c>
      <c r="L515" s="23">
        <f>L511+L512+L513+L514</f>
        <v>0</v>
      </c>
      <c r="M515" s="23">
        <f>M511+M512+M513+M514</f>
        <v>0</v>
      </c>
      <c r="N515" s="23">
        <v>0</v>
      </c>
      <c r="O515" s="23">
        <v>0</v>
      </c>
      <c r="P515" s="180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</row>
    <row r="516" spans="1:151" s="7" customFormat="1" ht="30" customHeight="1">
      <c r="A516" s="253" t="s">
        <v>243</v>
      </c>
      <c r="B516" s="155" t="s">
        <v>64</v>
      </c>
      <c r="C516" s="188" t="s">
        <v>112</v>
      </c>
      <c r="D516" s="38" t="s">
        <v>1</v>
      </c>
      <c r="E516" s="17" t="s">
        <v>106</v>
      </c>
      <c r="F516" s="17" t="s">
        <v>83</v>
      </c>
      <c r="G516" s="17" t="s">
        <v>21</v>
      </c>
      <c r="H516" s="17" t="s">
        <v>104</v>
      </c>
      <c r="I516" s="17" t="s">
        <v>105</v>
      </c>
      <c r="J516" s="33">
        <v>0</v>
      </c>
      <c r="K516" s="22">
        <v>5000</v>
      </c>
      <c r="L516" s="22">
        <v>5000</v>
      </c>
      <c r="M516" s="22">
        <v>0</v>
      </c>
      <c r="N516" s="22">
        <v>0</v>
      </c>
      <c r="O516" s="22">
        <v>0</v>
      </c>
      <c r="P516" s="180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</row>
    <row r="517" spans="1:151" s="7" customFormat="1" ht="30" customHeight="1">
      <c r="A517" s="254"/>
      <c r="B517" s="175"/>
      <c r="C517" s="189"/>
      <c r="D517" s="38" t="s">
        <v>5</v>
      </c>
      <c r="E517" s="18"/>
      <c r="F517" s="17"/>
      <c r="G517" s="17"/>
      <c r="H517" s="17"/>
      <c r="I517" s="17"/>
      <c r="J517" s="33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180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</row>
    <row r="518" spans="1:151" s="7" customFormat="1" ht="30" customHeight="1">
      <c r="A518" s="254"/>
      <c r="B518" s="175"/>
      <c r="C518" s="189"/>
      <c r="D518" s="38" t="s">
        <v>6</v>
      </c>
      <c r="E518" s="17"/>
      <c r="F518" s="17"/>
      <c r="G518" s="17"/>
      <c r="H518" s="17"/>
      <c r="I518" s="17"/>
      <c r="J518" s="33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180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</row>
    <row r="519" spans="1:151" s="7" customFormat="1" ht="30" customHeight="1">
      <c r="A519" s="254"/>
      <c r="B519" s="175"/>
      <c r="C519" s="189"/>
      <c r="D519" s="38" t="s">
        <v>0</v>
      </c>
      <c r="E519" s="17"/>
      <c r="F519" s="17"/>
      <c r="G519" s="17"/>
      <c r="H519" s="17"/>
      <c r="I519" s="17"/>
      <c r="J519" s="33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180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</row>
    <row r="520" spans="1:151" s="7" customFormat="1" ht="33" customHeight="1">
      <c r="A520" s="255"/>
      <c r="B520" s="156"/>
      <c r="C520" s="193"/>
      <c r="D520" s="10" t="s">
        <v>7</v>
      </c>
      <c r="E520" s="17"/>
      <c r="F520" s="18"/>
      <c r="G520" s="18"/>
      <c r="H520" s="18"/>
      <c r="I520" s="18"/>
      <c r="J520" s="43">
        <f>SUM(J516:J519)</f>
        <v>0</v>
      </c>
      <c r="K520" s="23">
        <f>K516+K517+K518+K519</f>
        <v>5000</v>
      </c>
      <c r="L520" s="23">
        <f>L516+L517+L518+L519</f>
        <v>5000</v>
      </c>
      <c r="M520" s="23">
        <f>M516+M517+M518+M519</f>
        <v>0</v>
      </c>
      <c r="N520" s="23">
        <v>0</v>
      </c>
      <c r="O520" s="23">
        <v>0</v>
      </c>
      <c r="P520" s="180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</row>
    <row r="521" spans="1:16" ht="36" customHeight="1" hidden="1">
      <c r="A521" s="160" t="s">
        <v>201</v>
      </c>
      <c r="B521" s="163" t="s">
        <v>135</v>
      </c>
      <c r="C521" s="166" t="s">
        <v>113</v>
      </c>
      <c r="D521" s="25" t="s">
        <v>1</v>
      </c>
      <c r="E521" s="26" t="s">
        <v>82</v>
      </c>
      <c r="F521" s="26" t="s">
        <v>83</v>
      </c>
      <c r="G521" s="26" t="s">
        <v>21</v>
      </c>
      <c r="H521" s="26" t="s">
        <v>104</v>
      </c>
      <c r="I521" s="26" t="s">
        <v>128</v>
      </c>
      <c r="J521" s="46">
        <f>71909.46-820.26</f>
        <v>71089.20000000001</v>
      </c>
      <c r="K521" s="117">
        <v>71993.88</v>
      </c>
      <c r="L521" s="27">
        <v>0</v>
      </c>
      <c r="M521" s="27">
        <v>0</v>
      </c>
      <c r="N521" s="27"/>
      <c r="O521" s="27">
        <v>0</v>
      </c>
      <c r="P521" s="176" t="s">
        <v>162</v>
      </c>
    </row>
    <row r="522" spans="1:16" ht="33" customHeight="1" hidden="1">
      <c r="A522" s="161"/>
      <c r="B522" s="164"/>
      <c r="C522" s="166"/>
      <c r="D522" s="25" t="s">
        <v>5</v>
      </c>
      <c r="E522" s="29"/>
      <c r="F522" s="26"/>
      <c r="G522" s="26"/>
      <c r="H522" s="26"/>
      <c r="I522" s="26"/>
      <c r="J522" s="46">
        <v>0</v>
      </c>
      <c r="K522" s="27">
        <v>0</v>
      </c>
      <c r="L522" s="27">
        <v>0</v>
      </c>
      <c r="M522" s="27">
        <v>0</v>
      </c>
      <c r="N522" s="27"/>
      <c r="O522" s="27">
        <v>0</v>
      </c>
      <c r="P522" s="176"/>
    </row>
    <row r="523" spans="1:16" ht="33.75" customHeight="1" hidden="1">
      <c r="A523" s="161"/>
      <c r="B523" s="164"/>
      <c r="C523" s="166"/>
      <c r="D523" s="25" t="s">
        <v>6</v>
      </c>
      <c r="E523" s="26"/>
      <c r="F523" s="26"/>
      <c r="G523" s="26"/>
      <c r="H523" s="26"/>
      <c r="I523" s="26"/>
      <c r="J523" s="46">
        <v>0</v>
      </c>
      <c r="K523" s="27">
        <v>0</v>
      </c>
      <c r="L523" s="27">
        <v>0</v>
      </c>
      <c r="M523" s="27">
        <v>0</v>
      </c>
      <c r="N523" s="27"/>
      <c r="O523" s="27">
        <v>0</v>
      </c>
      <c r="P523" s="176"/>
    </row>
    <row r="524" spans="1:16" ht="36" customHeight="1" hidden="1">
      <c r="A524" s="161"/>
      <c r="B524" s="164"/>
      <c r="C524" s="166"/>
      <c r="D524" s="25" t="s">
        <v>0</v>
      </c>
      <c r="E524" s="26"/>
      <c r="F524" s="26"/>
      <c r="G524" s="26"/>
      <c r="H524" s="26"/>
      <c r="I524" s="26"/>
      <c r="J524" s="46">
        <v>0</v>
      </c>
      <c r="K524" s="27">
        <v>0</v>
      </c>
      <c r="L524" s="27">
        <v>0</v>
      </c>
      <c r="M524" s="27">
        <v>0</v>
      </c>
      <c r="N524" s="27"/>
      <c r="O524" s="27">
        <v>0</v>
      </c>
      <c r="P524" s="176"/>
    </row>
    <row r="525" spans="1:16" ht="24" customHeight="1" hidden="1">
      <c r="A525" s="162"/>
      <c r="B525" s="165"/>
      <c r="C525" s="166"/>
      <c r="D525" s="30" t="s">
        <v>7</v>
      </c>
      <c r="E525" s="26"/>
      <c r="F525" s="29"/>
      <c r="G525" s="29"/>
      <c r="H525" s="29"/>
      <c r="I525" s="29"/>
      <c r="J525" s="48">
        <f>SUM(J521:J524)</f>
        <v>71089.20000000001</v>
      </c>
      <c r="K525" s="31">
        <f>K522+K523+K524+K521</f>
        <v>71993.88</v>
      </c>
      <c r="L525" s="31">
        <f>L521+L522+L523+L524</f>
        <v>0</v>
      </c>
      <c r="M525" s="31">
        <f>M521+M522+M523+M524</f>
        <v>0</v>
      </c>
      <c r="N525" s="31"/>
      <c r="O525" s="31">
        <v>0</v>
      </c>
      <c r="P525" s="176"/>
    </row>
    <row r="526" spans="1:16" ht="24" customHeight="1">
      <c r="A526" s="13"/>
      <c r="B526" s="13"/>
      <c r="C526" s="13"/>
      <c r="D526" s="13"/>
      <c r="E526" s="21"/>
      <c r="F526" s="13"/>
      <c r="G526" s="13"/>
      <c r="H526" s="13"/>
      <c r="I526" s="13"/>
      <c r="J526" s="49"/>
      <c r="K526" s="14"/>
      <c r="L526" s="14"/>
      <c r="M526" s="14"/>
      <c r="N526" s="14"/>
      <c r="O526" s="14"/>
      <c r="P526" s="13"/>
    </row>
    <row r="527" spans="1:16" ht="24" customHeight="1">
      <c r="A527" s="13"/>
      <c r="B527" s="13"/>
      <c r="C527" s="13"/>
      <c r="D527" s="13"/>
      <c r="E527" s="21"/>
      <c r="F527" s="13"/>
      <c r="G527" s="13"/>
      <c r="H527" s="13"/>
      <c r="I527" s="13"/>
      <c r="J527" s="49"/>
      <c r="K527" s="14"/>
      <c r="L527" s="14"/>
      <c r="M527" s="14"/>
      <c r="N527" s="14"/>
      <c r="O527" s="14"/>
      <c r="P527" s="13"/>
    </row>
    <row r="528" spans="1:16" ht="24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49"/>
      <c r="K528" s="14"/>
      <c r="L528" s="14"/>
      <c r="M528" s="14"/>
      <c r="N528" s="14"/>
      <c r="O528" s="14"/>
      <c r="P528" s="13"/>
    </row>
    <row r="529" spans="1:16" ht="24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49"/>
      <c r="K529" s="14"/>
      <c r="L529" s="14"/>
      <c r="M529" s="14"/>
      <c r="N529" s="14"/>
      <c r="O529" s="14"/>
      <c r="P529" s="13"/>
    </row>
    <row r="530" spans="1:16" ht="24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49"/>
      <c r="K530" s="14"/>
      <c r="L530" s="14"/>
      <c r="M530" s="14"/>
      <c r="N530" s="14"/>
      <c r="O530" s="14"/>
      <c r="P530" s="13"/>
    </row>
    <row r="531" spans="1:16" ht="24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49"/>
      <c r="K531" s="14"/>
      <c r="L531" s="14"/>
      <c r="M531" s="14"/>
      <c r="N531" s="14"/>
      <c r="O531" s="14"/>
      <c r="P531" s="13"/>
    </row>
    <row r="532" spans="1:16" ht="24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49"/>
      <c r="K532" s="14"/>
      <c r="L532" s="14"/>
      <c r="M532" s="14"/>
      <c r="N532" s="14"/>
      <c r="O532" s="14"/>
      <c r="P532" s="13"/>
    </row>
    <row r="533" ht="24" customHeight="1">
      <c r="E533" s="13"/>
    </row>
    <row r="534" ht="24" customHeight="1">
      <c r="E534" s="13"/>
    </row>
  </sheetData>
  <sheetProtection/>
  <mergeCells count="315">
    <mergeCell ref="B115:B120"/>
    <mergeCell ref="B262:B281"/>
    <mergeCell ref="C224:C228"/>
    <mergeCell ref="B250:B261"/>
    <mergeCell ref="C219:C223"/>
    <mergeCell ref="B219:B223"/>
    <mergeCell ref="B239:B243"/>
    <mergeCell ref="C229:C233"/>
    <mergeCell ref="C277:C281"/>
    <mergeCell ref="A131:A135"/>
    <mergeCell ref="A151:A168"/>
    <mergeCell ref="B194:B198"/>
    <mergeCell ref="D82:D83"/>
    <mergeCell ref="C361:C365"/>
    <mergeCell ref="C324:C328"/>
    <mergeCell ref="C291:C297"/>
    <mergeCell ref="B304:B308"/>
    <mergeCell ref="C356:C360"/>
    <mergeCell ref="B319:B323"/>
    <mergeCell ref="C351:C355"/>
    <mergeCell ref="B298:B303"/>
    <mergeCell ref="P430:P434"/>
    <mergeCell ref="C75:C87"/>
    <mergeCell ref="C115:C120"/>
    <mergeCell ref="C271:C276"/>
    <mergeCell ref="C262:C269"/>
    <mergeCell ref="C239:C243"/>
    <mergeCell ref="C250:C261"/>
    <mergeCell ref="P420:P424"/>
    <mergeCell ref="C410:C414"/>
    <mergeCell ref="A516:A520"/>
    <mergeCell ref="B516:B520"/>
    <mergeCell ref="C516:C520"/>
    <mergeCell ref="B501:B505"/>
    <mergeCell ref="B485:B489"/>
    <mergeCell ref="B480:B484"/>
    <mergeCell ref="B425:B429"/>
    <mergeCell ref="B475:B479"/>
    <mergeCell ref="B490:B495"/>
    <mergeCell ref="B335:B339"/>
    <mergeCell ref="C340:C344"/>
    <mergeCell ref="C335:C339"/>
    <mergeCell ref="A400:A404"/>
    <mergeCell ref="A511:A515"/>
    <mergeCell ref="A506:A510"/>
    <mergeCell ref="C511:C515"/>
    <mergeCell ref="C506:C510"/>
    <mergeCell ref="A501:A505"/>
    <mergeCell ref="C420:C424"/>
    <mergeCell ref="B430:B434"/>
    <mergeCell ref="P506:P510"/>
    <mergeCell ref="B511:B515"/>
    <mergeCell ref="B496:B500"/>
    <mergeCell ref="C496:C500"/>
    <mergeCell ref="P501:P505"/>
    <mergeCell ref="C501:C505"/>
    <mergeCell ref="B506:B510"/>
    <mergeCell ref="P490:P495"/>
    <mergeCell ref="P480:P484"/>
    <mergeCell ref="P496:P500"/>
    <mergeCell ref="C455:C459"/>
    <mergeCell ref="P460:P464"/>
    <mergeCell ref="P475:P479"/>
    <mergeCell ref="C480:C484"/>
    <mergeCell ref="P485:P489"/>
    <mergeCell ref="C490:C495"/>
    <mergeCell ref="P455:P459"/>
    <mergeCell ref="C460:C464"/>
    <mergeCell ref="P470:P474"/>
    <mergeCell ref="P450:P454"/>
    <mergeCell ref="B445:B449"/>
    <mergeCell ref="P445:P449"/>
    <mergeCell ref="C450:C454"/>
    <mergeCell ref="P465:P469"/>
    <mergeCell ref="C465:C469"/>
    <mergeCell ref="B450:B454"/>
    <mergeCell ref="C319:C323"/>
    <mergeCell ref="P282:P290"/>
    <mergeCell ref="P262:P281"/>
    <mergeCell ref="P435:P439"/>
    <mergeCell ref="C345:C350"/>
    <mergeCell ref="P415:P419"/>
    <mergeCell ref="C415:C419"/>
    <mergeCell ref="P410:P414"/>
    <mergeCell ref="C405:C409"/>
    <mergeCell ref="C435:C439"/>
    <mergeCell ref="P440:P444"/>
    <mergeCell ref="P425:P428"/>
    <mergeCell ref="B420:B424"/>
    <mergeCell ref="C425:C429"/>
    <mergeCell ref="A430:A434"/>
    <mergeCell ref="B415:B419"/>
    <mergeCell ref="B435:B439"/>
    <mergeCell ref="B440:B444"/>
    <mergeCell ref="C430:C434"/>
    <mergeCell ref="A420:A424"/>
    <mergeCell ref="A435:A439"/>
    <mergeCell ref="C440:C444"/>
    <mergeCell ref="A376:A382"/>
    <mergeCell ref="A410:A414"/>
    <mergeCell ref="A371:A375"/>
    <mergeCell ref="A356:A360"/>
    <mergeCell ref="A361:A365"/>
    <mergeCell ref="A383:A389"/>
    <mergeCell ref="A405:A409"/>
    <mergeCell ref="A395:A399"/>
    <mergeCell ref="A366:A370"/>
    <mergeCell ref="B366:B370"/>
    <mergeCell ref="B345:B350"/>
    <mergeCell ref="B356:B360"/>
    <mergeCell ref="A345:A350"/>
    <mergeCell ref="B340:B344"/>
    <mergeCell ref="B361:B365"/>
    <mergeCell ref="B11:B12"/>
    <mergeCell ref="A100:A104"/>
    <mergeCell ref="B110:B114"/>
    <mergeCell ref="A88:A99"/>
    <mergeCell ref="A59:A64"/>
    <mergeCell ref="B100:B104"/>
    <mergeCell ref="B13:B52"/>
    <mergeCell ref="B88:B99"/>
    <mergeCell ref="A53:A58"/>
    <mergeCell ref="A11:A12"/>
    <mergeCell ref="K7:P8"/>
    <mergeCell ref="B9:P10"/>
    <mergeCell ref="B70:B74"/>
    <mergeCell ref="C70:C74"/>
    <mergeCell ref="B65:B69"/>
    <mergeCell ref="B53:B58"/>
    <mergeCell ref="P65:P74"/>
    <mergeCell ref="P13:P52"/>
    <mergeCell ref="D11:D12"/>
    <mergeCell ref="P11:P12"/>
    <mergeCell ref="P53:P58"/>
    <mergeCell ref="C65:C69"/>
    <mergeCell ref="C53:C58"/>
    <mergeCell ref="E11:I11"/>
    <mergeCell ref="D13:D37"/>
    <mergeCell ref="C13:C52"/>
    <mergeCell ref="C11:C12"/>
    <mergeCell ref="D38:D40"/>
    <mergeCell ref="D41:D50"/>
    <mergeCell ref="D53:D54"/>
    <mergeCell ref="B59:B64"/>
    <mergeCell ref="B75:B87"/>
    <mergeCell ref="C100:C104"/>
    <mergeCell ref="B209:B213"/>
    <mergeCell ref="C209:C213"/>
    <mergeCell ref="C59:C64"/>
    <mergeCell ref="C194:C198"/>
    <mergeCell ref="C189:C193"/>
    <mergeCell ref="C88:C99"/>
    <mergeCell ref="C184:C188"/>
    <mergeCell ref="B400:B404"/>
    <mergeCell ref="B383:B389"/>
    <mergeCell ref="C390:C394"/>
    <mergeCell ref="C400:C404"/>
    <mergeCell ref="B405:B409"/>
    <mergeCell ref="P395:P399"/>
    <mergeCell ref="B395:B399"/>
    <mergeCell ref="P400:P404"/>
    <mergeCell ref="C366:C370"/>
    <mergeCell ref="C383:C389"/>
    <mergeCell ref="P390:P394"/>
    <mergeCell ref="C395:C399"/>
    <mergeCell ref="P376:P382"/>
    <mergeCell ref="C371:C375"/>
    <mergeCell ref="C376:C382"/>
    <mergeCell ref="B410:B414"/>
    <mergeCell ref="B324:B328"/>
    <mergeCell ref="B390:B394"/>
    <mergeCell ref="B329:B334"/>
    <mergeCell ref="A415:A419"/>
    <mergeCell ref="A390:A394"/>
    <mergeCell ref="A340:A344"/>
    <mergeCell ref="B371:B375"/>
    <mergeCell ref="B351:B355"/>
    <mergeCell ref="B376:B382"/>
    <mergeCell ref="A480:A484"/>
    <mergeCell ref="A485:A489"/>
    <mergeCell ref="B455:B459"/>
    <mergeCell ref="A455:A459"/>
    <mergeCell ref="B460:B464"/>
    <mergeCell ref="B470:B474"/>
    <mergeCell ref="B465:B469"/>
    <mergeCell ref="C475:C479"/>
    <mergeCell ref="C485:C489"/>
    <mergeCell ref="A460:A464"/>
    <mergeCell ref="A496:A500"/>
    <mergeCell ref="A475:A479"/>
    <mergeCell ref="A329:A334"/>
    <mergeCell ref="A465:A469"/>
    <mergeCell ref="A445:A449"/>
    <mergeCell ref="A450:A454"/>
    <mergeCell ref="A440:A444"/>
    <mergeCell ref="A335:A339"/>
    <mergeCell ref="A425:A429"/>
    <mergeCell ref="A470:A474"/>
    <mergeCell ref="A65:A69"/>
    <mergeCell ref="A70:A74"/>
    <mergeCell ref="A75:A87"/>
    <mergeCell ref="A110:A114"/>
    <mergeCell ref="A291:A297"/>
    <mergeCell ref="A115:A120"/>
    <mergeCell ref="A169:A183"/>
    <mergeCell ref="A189:A193"/>
    <mergeCell ref="A126:A130"/>
    <mergeCell ref="A105:A109"/>
    <mergeCell ref="A250:A261"/>
    <mergeCell ref="A298:A303"/>
    <mergeCell ref="B234:B238"/>
    <mergeCell ref="A194:A198"/>
    <mergeCell ref="A234:A238"/>
    <mergeCell ref="A282:A290"/>
    <mergeCell ref="B245:B249"/>
    <mergeCell ref="A245:A249"/>
    <mergeCell ref="B204:B208"/>
    <mergeCell ref="A184:A188"/>
    <mergeCell ref="A239:A243"/>
    <mergeCell ref="A209:A213"/>
    <mergeCell ref="B199:B203"/>
    <mergeCell ref="B184:B188"/>
    <mergeCell ref="A199:A203"/>
    <mergeCell ref="B189:B193"/>
    <mergeCell ref="A219:A223"/>
    <mergeCell ref="A224:A228"/>
    <mergeCell ref="B224:B228"/>
    <mergeCell ref="P75:P87"/>
    <mergeCell ref="C110:C114"/>
    <mergeCell ref="D75:D79"/>
    <mergeCell ref="D96:D97"/>
    <mergeCell ref="D84:D85"/>
    <mergeCell ref="D151:D157"/>
    <mergeCell ref="P88:P99"/>
    <mergeCell ref="P151:P168"/>
    <mergeCell ref="A324:A328"/>
    <mergeCell ref="C121:C125"/>
    <mergeCell ref="B121:B125"/>
    <mergeCell ref="A121:A125"/>
    <mergeCell ref="B309:B313"/>
    <mergeCell ref="B282:B290"/>
    <mergeCell ref="A309:A313"/>
    <mergeCell ref="B151:B168"/>
    <mergeCell ref="C199:C203"/>
    <mergeCell ref="A204:A208"/>
    <mergeCell ref="C329:C334"/>
    <mergeCell ref="B291:B297"/>
    <mergeCell ref="A319:A323"/>
    <mergeCell ref="C204:C208"/>
    <mergeCell ref="C234:C238"/>
    <mergeCell ref="P204:P208"/>
    <mergeCell ref="P250:P261"/>
    <mergeCell ref="P239:P243"/>
    <mergeCell ref="D262:D265"/>
    <mergeCell ref="C282:C290"/>
    <mergeCell ref="P199:P203"/>
    <mergeCell ref="P234:P238"/>
    <mergeCell ref="D88:D92"/>
    <mergeCell ref="P100:P104"/>
    <mergeCell ref="P110:P125"/>
    <mergeCell ref="P126:P135"/>
    <mergeCell ref="P189:P193"/>
    <mergeCell ref="P194:P198"/>
    <mergeCell ref="P169:P183"/>
    <mergeCell ref="P184:P188"/>
    <mergeCell ref="D115:D116"/>
    <mergeCell ref="D169:D174"/>
    <mergeCell ref="D177:D181"/>
    <mergeCell ref="P245:P249"/>
    <mergeCell ref="D345:D346"/>
    <mergeCell ref="D329:D330"/>
    <mergeCell ref="D291:D293"/>
    <mergeCell ref="D298:D299"/>
    <mergeCell ref="P329:P334"/>
    <mergeCell ref="P291:P297"/>
    <mergeCell ref="P335:P338"/>
    <mergeCell ref="P345:P350"/>
    <mergeCell ref="P298:P318"/>
    <mergeCell ref="D250:D257"/>
    <mergeCell ref="D490:D491"/>
    <mergeCell ref="D383:D385"/>
    <mergeCell ref="D376:D378"/>
    <mergeCell ref="D282:D286"/>
    <mergeCell ref="D270:D272"/>
    <mergeCell ref="P405:P409"/>
    <mergeCell ref="P521:P525"/>
    <mergeCell ref="J11:M11"/>
    <mergeCell ref="P511:P520"/>
    <mergeCell ref="B126:B130"/>
    <mergeCell ref="B131:B135"/>
    <mergeCell ref="C126:C130"/>
    <mergeCell ref="C131:C135"/>
    <mergeCell ref="B169:B183"/>
    <mergeCell ref="C245:C249"/>
    <mergeCell ref="C169:C183"/>
    <mergeCell ref="A521:A525"/>
    <mergeCell ref="B521:B525"/>
    <mergeCell ref="C521:C525"/>
    <mergeCell ref="C304:C308"/>
    <mergeCell ref="C298:C303"/>
    <mergeCell ref="A351:A355"/>
    <mergeCell ref="A490:A495"/>
    <mergeCell ref="B314:B318"/>
    <mergeCell ref="A304:A308"/>
    <mergeCell ref="A314:A318"/>
    <mergeCell ref="L2:P2"/>
    <mergeCell ref="A136:A140"/>
    <mergeCell ref="A141:A145"/>
    <mergeCell ref="A214:A218"/>
    <mergeCell ref="B214:B218"/>
    <mergeCell ref="C214:C218"/>
    <mergeCell ref="A146:A150"/>
    <mergeCell ref="C151:C168"/>
    <mergeCell ref="D59:D60"/>
    <mergeCell ref="D160:D1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User</cp:lastModifiedBy>
  <cp:lastPrinted>2021-03-16T12:09:04Z</cp:lastPrinted>
  <dcterms:created xsi:type="dcterms:W3CDTF">2011-06-15T13:58:56Z</dcterms:created>
  <dcterms:modified xsi:type="dcterms:W3CDTF">2021-03-16T12:09:16Z</dcterms:modified>
  <cp:category/>
  <cp:version/>
  <cp:contentType/>
  <cp:contentStatus/>
</cp:coreProperties>
</file>